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tronder-my.sharepoint.com/personal/sonhe_trondelagfylke_no/Documents/OIL/"/>
    </mc:Choice>
  </mc:AlternateContent>
  <xr:revisionPtr revIDLastSave="776" documentId="8_{33F63304-F58A-49A1-891B-C82AFC26D546}" xr6:coauthVersionLast="47" xr6:coauthVersionMax="47" xr10:uidLastSave="{232D3C55-8E32-4C5C-BDF9-107579218B21}"/>
  <bookViews>
    <workbookView xWindow="-28920" yWindow="-120" windowWidth="29040" windowHeight="17640" firstSheet="2" activeTab="2" xr2:uid="{26B0AAF6-8977-4608-B054-FABB1BEE0E52}"/>
  </bookViews>
  <sheets>
    <sheet name="2024" sheetId="6" r:id="rId1"/>
    <sheet name="2024old" sheetId="1" r:id="rId2"/>
    <sheet name="2025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6" l="1"/>
  <c r="C52" i="6"/>
  <c r="C51" i="6"/>
  <c r="C50" i="6"/>
  <c r="H45" i="6"/>
  <c r="H44" i="6"/>
  <c r="H43" i="6"/>
  <c r="H41" i="6"/>
  <c r="C41" i="6"/>
  <c r="C53" i="6" s="1"/>
  <c r="I40" i="6"/>
  <c r="I39" i="6"/>
  <c r="C39" i="6"/>
  <c r="C35" i="6"/>
  <c r="C47" i="6" s="1"/>
  <c r="C34" i="6"/>
  <c r="C49" i="6" s="1"/>
  <c r="J27" i="6"/>
  <c r="J26" i="6"/>
  <c r="G26" i="6"/>
  <c r="G27" i="6" s="1"/>
  <c r="C26" i="6"/>
  <c r="C27" i="6" s="1"/>
  <c r="C46" i="5"/>
  <c r="C48" i="5" s="1"/>
  <c r="C47" i="5"/>
  <c r="C54" i="5"/>
  <c r="C53" i="5"/>
  <c r="C39" i="5"/>
  <c r="C41" i="5"/>
  <c r="C35" i="5"/>
  <c r="H43" i="5"/>
  <c r="H45" i="5"/>
  <c r="H44" i="5"/>
  <c r="C34" i="5"/>
  <c r="C52" i="5"/>
  <c r="C51" i="5"/>
  <c r="C50" i="5"/>
  <c r="H41" i="5"/>
  <c r="I40" i="5"/>
  <c r="I39" i="5"/>
  <c r="J26" i="5"/>
  <c r="J27" i="5" s="1"/>
  <c r="G26" i="5"/>
  <c r="G27" i="5" s="1"/>
  <c r="C26" i="5"/>
  <c r="C25" i="1"/>
  <c r="C32" i="1"/>
  <c r="G39" i="1"/>
  <c r="C49" i="1"/>
  <c r="C33" i="1"/>
  <c r="I24" i="1"/>
  <c r="I25" i="1" s="1"/>
  <c r="F24" i="1"/>
  <c r="F25" i="1" s="1"/>
  <c r="C24" i="1"/>
  <c r="C48" i="1"/>
  <c r="C47" i="1"/>
  <c r="C33" i="6" l="1"/>
  <c r="C33" i="5"/>
  <c r="C49" i="5"/>
  <c r="C27" i="5"/>
  <c r="C31" i="1"/>
  <c r="C34" i="1" s="1"/>
  <c r="C46" i="6" l="1"/>
  <c r="C48" i="6" s="1"/>
  <c r="C55" i="6" s="1"/>
  <c r="D55" i="6" s="1"/>
  <c r="C36" i="6"/>
  <c r="C55" i="5"/>
  <c r="D55" i="5" s="1"/>
  <c r="C36" i="5"/>
  <c r="H38" i="1"/>
  <c r="C44" i="1" s="1"/>
  <c r="H37" i="1"/>
  <c r="C43" i="1" l="1"/>
  <c r="C46" i="1"/>
  <c r="C45" i="1"/>
  <c r="C50" i="1" s="1"/>
  <c r="D50" i="1" s="1"/>
</calcChain>
</file>

<file path=xl/sharedStrings.xml><?xml version="1.0" encoding="utf-8"?>
<sst xmlns="http://schemas.openxmlformats.org/spreadsheetml/2006/main" count="367" uniqueCount="104">
  <si>
    <t>Utslipp idrettslaget 2024</t>
  </si>
  <si>
    <t>Ønsker Idrettslaget å se ca hvor mye klimagassutslipp (CO2 ekv) aktiviteten i idrettslaget fører med seg kan dette regnearket brukes. Regnearket regner ut direkte utslipp fra forbrenning av diesel/bensin.</t>
  </si>
  <si>
    <t xml:space="preserve">Denne enkle kalkulatoren/guiden kan brukes for å anslå  karbondioksidutslipp fra transport til kamper, bruk av tråkkemaskin og motorredskaper i regi idrettslaget. </t>
  </si>
  <si>
    <t xml:space="preserve">Kalkulatoren kan brukes for å sammenligne utslipp fra år til år. Den bruker en elbilandel basert på spørrreundersøkelse/kunnskap om dette. </t>
  </si>
  <si>
    <t>En graf som viser utslippet genereres også ut fra tallene</t>
  </si>
  <si>
    <t>Her er det valgt å ta med den delen av kjøring som er til kamper/stevner. En kan selvsagt også se på foreldres kjøring, samkjøring,  kollektivtransport og sykling til trening.</t>
  </si>
  <si>
    <t>Avfallsmengde er også tatt med i regnearket.</t>
  </si>
  <si>
    <t>Tallene i rødt kan rapporteres  i den helhetlige bærekraftsrapporten, eller brukes som sammeligningstall fra år til år.</t>
  </si>
  <si>
    <t>Fyll ut oransje felter</t>
  </si>
  <si>
    <t>B3 i rapporten Energi og klimagassutslipp</t>
  </si>
  <si>
    <t>Antall medlemmer i idrettslaget</t>
  </si>
  <si>
    <t>kjøring daglig leder/ styret</t>
  </si>
  <si>
    <t>kilometer</t>
  </si>
  <si>
    <t>Fotball</t>
  </si>
  <si>
    <t>Håndball</t>
  </si>
  <si>
    <t>andre idretter</t>
  </si>
  <si>
    <t>trenerkurs, styre, arrangement krets/forbund</t>
  </si>
  <si>
    <t>antall bortekamper per uke</t>
  </si>
  <si>
    <t>antall lag</t>
  </si>
  <si>
    <t>Antall grupper andre idretter</t>
  </si>
  <si>
    <t>Antall uker sesong</t>
  </si>
  <si>
    <t>antall turer per lag</t>
  </si>
  <si>
    <t>antall turer per gruppe</t>
  </si>
  <si>
    <t>antall biler per tur</t>
  </si>
  <si>
    <t>Gjennomsnittlig km per tur</t>
  </si>
  <si>
    <t>Gjennomsnitt antall km per tur</t>
  </si>
  <si>
    <t>kjøring til cuper privatbil</t>
  </si>
  <si>
    <t>treningsturer etc</t>
  </si>
  <si>
    <t>Bussturer [km kjørt]</t>
  </si>
  <si>
    <t>antall bussturer</t>
  </si>
  <si>
    <t>Tog</t>
  </si>
  <si>
    <t>km</t>
  </si>
  <si>
    <t>antall utøvere fotball</t>
  </si>
  <si>
    <t>antall utøvere håndball</t>
  </si>
  <si>
    <t>antall utøvere andre idretter</t>
  </si>
  <si>
    <t>Antall km kjørt fotball privatbil</t>
  </si>
  <si>
    <t>antall km kjørt håndball privatbil</t>
  </si>
  <si>
    <t>antall km kjørtprivatbil</t>
  </si>
  <si>
    <t>km kjørt per utøver</t>
  </si>
  <si>
    <t>km/utøver</t>
  </si>
  <si>
    <t>Avfall [kilogram],  B7 i rapport</t>
  </si>
  <si>
    <t>kg</t>
  </si>
  <si>
    <t>Tråkkemaskin har i år brukt</t>
  </si>
  <si>
    <t>liter diesel</t>
  </si>
  <si>
    <t>Spraybokser/spesialavfall [kilogram]</t>
  </si>
  <si>
    <t>motorredskaper har i år brukt</t>
  </si>
  <si>
    <t>Liter bensin</t>
  </si>
  <si>
    <t>Restavfall [kilogram]</t>
  </si>
  <si>
    <t>matavfall [kilogram]</t>
  </si>
  <si>
    <t>Totalt er idrettslagets kjøring  til kamp/stevner</t>
  </si>
  <si>
    <t>Papp/papir [kilogram]</t>
  </si>
  <si>
    <t>Adminstrativ kjøring</t>
  </si>
  <si>
    <t>Antall brukt sporsutstyr formidlet</t>
  </si>
  <si>
    <t>Antall kilometer med buss i regi idrettslaget er:</t>
  </si>
  <si>
    <t>Plast [kilogram]</t>
  </si>
  <si>
    <t>Det kjøres totalt for hele idrettslaget</t>
  </si>
  <si>
    <t>kilometer per medlem</t>
  </si>
  <si>
    <t>Hvor stor er elbilandelen i idrettslaget</t>
  </si>
  <si>
    <t>Utslippsfakoktor [kg CO2/liter diesel]</t>
  </si>
  <si>
    <t>kg co2 per km kjørt</t>
  </si>
  <si>
    <t>Hvor mange bussturer er foretatt</t>
  </si>
  <si>
    <t>stk</t>
  </si>
  <si>
    <t>snittforbruk diesel personbil per km</t>
  </si>
  <si>
    <t>antall i hver buss</t>
  </si>
  <si>
    <t>snittforbbruk diesel buss</t>
  </si>
  <si>
    <t>Togturer (antall kilometer)</t>
  </si>
  <si>
    <t>utslipp elbil (0,2 kwh/km) [Co2/km]</t>
  </si>
  <si>
    <t>antall reist med tog</t>
  </si>
  <si>
    <t>Utslippsfaktor bensin [kg CO2/ liter bensin]</t>
  </si>
  <si>
    <t>Flyreiser  (antall kilometer)</t>
  </si>
  <si>
    <t>utslippsfaktor buss [kg CO2/passasjerkm]</t>
  </si>
  <si>
    <t>Utslippsfaktor tog [kg CO2/passasjerkm]</t>
  </si>
  <si>
    <t>https://www.ssb.no/natur-og-miljo/forurensning-og-klima/artikler/mindre-utslipp-per-transportarbeid</t>
  </si>
  <si>
    <t>CO2 utslipp B3 i rapport</t>
  </si>
  <si>
    <t>Kg Co2</t>
  </si>
  <si>
    <t>kg CO2 per utøver/medlem</t>
  </si>
  <si>
    <t>Utslippsfaktor fly [kg CO2/ passasjerkm]</t>
  </si>
  <si>
    <t>2019 tall</t>
  </si>
  <si>
    <t>Kjøring personbil kamp/stevne</t>
  </si>
  <si>
    <t>Kjøring buss</t>
  </si>
  <si>
    <t>Kjøring kamp/stevner totalt</t>
  </si>
  <si>
    <t>Administrativ kjøring</t>
  </si>
  <si>
    <t>Tråkkemaskin</t>
  </si>
  <si>
    <t>motorredskaper</t>
  </si>
  <si>
    <t>Elektrisitet (fra oppgitt fornybar el)</t>
  </si>
  <si>
    <t>togreiser</t>
  </si>
  <si>
    <t>Flyreiser</t>
  </si>
  <si>
    <t>Totalt utslipp</t>
  </si>
  <si>
    <t xml:space="preserve"> Til sammenligning er det beregnet at hver nordmann i snitt slipper ut ca 11100 kg.</t>
  </si>
  <si>
    <t>https://www.framtiden.no/artikler/dette-er-utslippene-fra-nordmenns-forbruk</t>
  </si>
  <si>
    <t>Ikke forsøkt å bergnet inndirekte utslipp fra forbruk eller vedlikehold/nyinnkjøp.</t>
  </si>
  <si>
    <t>fornybar</t>
  </si>
  <si>
    <t>ikke- fornybar</t>
  </si>
  <si>
    <t>kan bruke en faktor på blandet elforbruk i Norge</t>
  </si>
  <si>
    <t>Elektrisitets forbruk [Kilowatt timer ] B3 i rap.</t>
  </si>
  <si>
    <t>kg CO2/KWH</t>
  </si>
  <si>
    <t>https://www.nve.no/nytt-fra-nve/nyheter-energi/stromforbruk-i-norge-har-lavt-klimagassutslipp/</t>
  </si>
  <si>
    <t>ved ikke fornybar bruk utslippsfaktorer fra md:</t>
  </si>
  <si>
    <t>https://www.miljodirektoratet.no/ansvarsomrader/klima/klimagasser-utslippstall-regnskap/utslippsfaktorer-klimagassregnskap/</t>
  </si>
  <si>
    <t>Tallene i rødt kan rapporteres  i den helhetlige bærekratrapporten.</t>
  </si>
  <si>
    <t>Avfall [kilogram] B7 i rapport</t>
  </si>
  <si>
    <t>antall reist med  buss</t>
  </si>
  <si>
    <t>Hvor mange km har vært med tog</t>
  </si>
  <si>
    <t>Ikke forsøkt å bergnet inndirekte utslipp fra forbruk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</si>
</sst>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5" borderId="1" xfId="0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1" xfId="0" applyFill="1" applyBorder="1"/>
    <xf numFmtId="9" fontId="0" fillId="3" borderId="1" xfId="0" applyNumberFormat="1" applyFill="1" applyBorder="1"/>
    <xf numFmtId="0" fontId="0" fillId="13" borderId="0" xfId="0" applyFill="1"/>
    <xf numFmtId="0" fontId="3" fillId="13" borderId="0" xfId="0" applyFont="1" applyFill="1"/>
    <xf numFmtId="0" fontId="0" fillId="14" borderId="0" xfId="0" applyFill="1"/>
    <xf numFmtId="0" fontId="0" fillId="3" borderId="3" xfId="0" applyFill="1" applyBorder="1"/>
    <xf numFmtId="0" fontId="0" fillId="15" borderId="0" xfId="0" applyFill="1"/>
    <xf numFmtId="0" fontId="0" fillId="16" borderId="4" xfId="0" applyFill="1" applyBorder="1"/>
    <xf numFmtId="0" fontId="0" fillId="16" borderId="3" xfId="0" applyFill="1" applyBorder="1"/>
    <xf numFmtId="0" fontId="3" fillId="13" borderId="0" xfId="0" applyFont="1" applyFill="1" applyAlignment="1">
      <alignment horizontal="right"/>
    </xf>
    <xf numFmtId="0" fontId="0" fillId="3" borderId="5" xfId="0" applyFill="1" applyBorder="1"/>
    <xf numFmtId="0" fontId="0" fillId="17" borderId="1" xfId="0" applyFill="1" applyBorder="1"/>
    <xf numFmtId="165" fontId="0" fillId="6" borderId="0" xfId="1" applyNumberFormat="1" applyFont="1" applyFill="1"/>
    <xf numFmtId="165" fontId="0" fillId="7" borderId="0" xfId="1" applyNumberFormat="1" applyFont="1" applyFill="1"/>
    <xf numFmtId="165" fontId="0" fillId="12" borderId="1" xfId="0" applyNumberFormat="1" applyFill="1" applyBorder="1"/>
    <xf numFmtId="0" fontId="0" fillId="14" borderId="0" xfId="0" applyFill="1" applyAlignment="1">
      <alignment wrapText="1"/>
    </xf>
    <xf numFmtId="0" fontId="4" fillId="13" borderId="0" xfId="0" applyFont="1" applyFill="1"/>
    <xf numFmtId="0" fontId="2" fillId="10" borderId="0" xfId="2" applyFill="1"/>
    <xf numFmtId="165" fontId="0" fillId="12" borderId="1" xfId="1" applyNumberFormat="1" applyFont="1" applyFill="1" applyBorder="1"/>
    <xf numFmtId="0" fontId="0" fillId="6" borderId="1" xfId="0" applyFill="1" applyBorder="1"/>
    <xf numFmtId="0" fontId="0" fillId="15" borderId="1" xfId="0" applyFill="1" applyBorder="1"/>
    <xf numFmtId="1" fontId="0" fillId="17" borderId="1" xfId="0" applyNumberFormat="1" applyFill="1" applyBorder="1"/>
    <xf numFmtId="0" fontId="5" fillId="10" borderId="0" xfId="0" applyFont="1" applyFill="1"/>
    <xf numFmtId="0" fontId="0" fillId="14" borderId="1" xfId="0" applyFill="1" applyBorder="1"/>
    <xf numFmtId="0" fontId="0" fillId="14" borderId="4" xfId="0" applyFill="1" applyBorder="1"/>
    <xf numFmtId="0" fontId="0" fillId="14" borderId="7" xfId="0" applyFill="1" applyBorder="1"/>
    <xf numFmtId="0" fontId="0" fillId="14" borderId="3" xfId="0" applyFill="1" applyBorder="1"/>
    <xf numFmtId="0" fontId="0" fillId="14" borderId="1" xfId="0" applyFill="1" applyBorder="1" applyAlignment="1">
      <alignment wrapText="1"/>
    </xf>
    <xf numFmtId="0" fontId="0" fillId="3" borderId="9" xfId="0" applyFill="1" applyBorder="1"/>
    <xf numFmtId="0" fontId="0" fillId="18" borderId="1" xfId="0" applyFill="1" applyBorder="1"/>
    <xf numFmtId="0" fontId="0" fillId="6" borderId="6" xfId="0" applyFill="1" applyBorder="1" applyAlignment="1"/>
    <xf numFmtId="0" fontId="0" fillId="6" borderId="8" xfId="0" applyFill="1" applyBorder="1" applyAlignment="1"/>
    <xf numFmtId="0" fontId="0" fillId="6" borderId="2" xfId="0" applyFill="1" applyBorder="1" applyAlignment="1"/>
    <xf numFmtId="2" fontId="0" fillId="17" borderId="4" xfId="0" applyNumberFormat="1" applyFill="1" applyBorder="1" applyAlignment="1"/>
    <xf numFmtId="2" fontId="0" fillId="0" borderId="3" xfId="0" applyNumberFormat="1" applyBorder="1" applyAlignment="1"/>
    <xf numFmtId="0" fontId="0" fillId="17" borderId="4" xfId="0" applyFill="1" applyBorder="1" applyAlignment="1"/>
    <xf numFmtId="0" fontId="0" fillId="0" borderId="3" xfId="0" applyBorder="1" applyAlignment="1"/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Klimagassutslipp</a:t>
            </a:r>
            <a:r>
              <a:rPr lang="nb-NO" baseline="0"/>
              <a:t> fra idrettslagets aktivitet i  2025 inkludert kjøring privat til kamper/stevner</a:t>
            </a:r>
            <a:endParaRPr lang="nb-NO"/>
          </a:p>
        </c:rich>
      </c:tx>
      <c:layout>
        <c:manualLayout>
          <c:xMode val="edge"/>
          <c:yMode val="edge"/>
          <c:x val="0.10422788060583334"/>
          <c:y val="3.428571428571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9-44BD-A717-77CADF3AB7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9-44BD-A717-77CADF3AB7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9-44BD-A717-77CADF3AB7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9-44BD-A717-77CADF3AB7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9-44BD-A717-77CADF3AB7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'2024'!$B$48:$B$52</c:f>
              <c:strCache>
                <c:ptCount val="5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</c:strCache>
            </c:strRef>
          </c:cat>
          <c:val>
            <c:numRef>
              <c:f>'2024'!$C$48:$C$52</c:f>
              <c:numCache>
                <c:formatCode>_-* #,##0_-;\-* #,##0_-;_-* "-"??_-;_-@_-</c:formatCode>
                <c:ptCount val="5"/>
                <c:pt idx="0">
                  <c:v>13449.9565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F9-44BD-A717-77CADF3AB7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CO2 utslipp i kg fra ulike kilder i idrettslaget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'2024'!$B$48:$B$55</c:f>
              <c:strCache>
                <c:ptCount val="8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  <c:pt idx="5">
                  <c:v>togreiser</c:v>
                </c:pt>
                <c:pt idx="6">
                  <c:v>Flyreiser</c:v>
                </c:pt>
                <c:pt idx="7">
                  <c:v>Totalt utslipp</c:v>
                </c:pt>
              </c:strCache>
            </c:strRef>
          </c:cat>
          <c:val>
            <c:numRef>
              <c:f>'2024'!$C$48:$C$55</c:f>
              <c:numCache>
                <c:formatCode>_-* #,##0_-;\-* #,##0_-;_-* "-"??_-;_-@_-</c:formatCode>
                <c:ptCount val="8"/>
                <c:pt idx="0">
                  <c:v>13449.9565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  <c:pt idx="5">
                  <c:v>224</c:v>
                </c:pt>
                <c:pt idx="6">
                  <c:v>188</c:v>
                </c:pt>
                <c:pt idx="7">
                  <c:v>19590.3475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7-4B56-A206-35450B220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6158400"/>
        <c:axId val="856156960"/>
      </c:barChart>
      <c:catAx>
        <c:axId val="85615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6156960"/>
        <c:crosses val="autoZero"/>
        <c:auto val="1"/>
        <c:lblAlgn val="ctr"/>
        <c:lblOffset val="100"/>
        <c:noMultiLvlLbl val="0"/>
      </c:catAx>
      <c:valAx>
        <c:axId val="85615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615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Klimagassutslipp</a:t>
            </a:r>
            <a:r>
              <a:rPr lang="nb-NO" baseline="0"/>
              <a:t> fra idrettslagets aktivitet i 2024 inkludert kjøring privat til kamper/stevner</a:t>
            </a:r>
            <a:endParaRPr lang="nb-NO"/>
          </a:p>
        </c:rich>
      </c:tx>
      <c:layout>
        <c:manualLayout>
          <c:xMode val="edge"/>
          <c:yMode val="edge"/>
          <c:x val="0.10422788060583334"/>
          <c:y val="3.428571428571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85-46A5-866F-63F2799C6F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85-46A5-866F-63F2799C6F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85-46A5-866F-63F2799C6F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85-46A5-866F-63F2799C6F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85-46A5-866F-63F2799C6F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'2024old'!$B$45:$B$49</c:f>
              <c:strCache>
                <c:ptCount val="5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</c:strCache>
            </c:strRef>
          </c:cat>
          <c:val>
            <c:numRef>
              <c:f>'2024old'!$C$45:$C$49</c:f>
              <c:numCache>
                <c:formatCode>_-* #,##0_-;\-* #,##0_-;_-* "-"??_-;_-@_-</c:formatCode>
                <c:ptCount val="5"/>
                <c:pt idx="0">
                  <c:v>13667.648500000001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E-404A-A0BD-B1D9A0B54D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CO2 utslipp i kg fra ulike kilder i idrettslaget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'2024old'!$B$45:$B$50</c:f>
              <c:strCache>
                <c:ptCount val="6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  <c:pt idx="5">
                  <c:v>Totalt utslipp</c:v>
                </c:pt>
              </c:strCache>
            </c:strRef>
          </c:cat>
          <c:val>
            <c:numRef>
              <c:f>'2024old'!$C$45:$C$50</c:f>
              <c:numCache>
                <c:formatCode>_-* #,##0_-;\-* #,##0_-;_-* "-"??_-;_-@_-</c:formatCode>
                <c:ptCount val="6"/>
                <c:pt idx="0">
                  <c:v>13667.648500000001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  <c:pt idx="5">
                  <c:v>19808.039499999999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8-4723-9696-68F9D2BB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3499344"/>
        <c:axId val="463497184"/>
      </c:barChart>
      <c:catAx>
        <c:axId val="463499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3497184"/>
        <c:crosses val="autoZero"/>
        <c:auto val="1"/>
        <c:lblAlgn val="ctr"/>
        <c:lblOffset val="100"/>
        <c:noMultiLvlLbl val="0"/>
      </c:catAx>
      <c:valAx>
        <c:axId val="46349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34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Klimagassutslipp</a:t>
            </a:r>
            <a:r>
              <a:rPr lang="nb-NO" baseline="0"/>
              <a:t> fra idrettslagets aktivitet i  2025 inkludert kjøring privat til kamper/stevner</a:t>
            </a:r>
            <a:endParaRPr lang="nb-NO"/>
          </a:p>
        </c:rich>
      </c:tx>
      <c:layout>
        <c:manualLayout>
          <c:xMode val="edge"/>
          <c:yMode val="edge"/>
          <c:x val="0.10422788060583334"/>
          <c:y val="3.428571428571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B3-47AE-86CE-CE52630908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B3-47AE-86CE-CE52630908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B3-47AE-86CE-CE52630908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B3-47AE-86CE-CE52630908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B3-47AE-86CE-CE52630908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'2025'!$B$48:$B$52</c:f>
              <c:strCache>
                <c:ptCount val="5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</c:strCache>
            </c:strRef>
          </c:cat>
          <c:val>
            <c:numRef>
              <c:f>'2025'!$C$48:$C$52</c:f>
              <c:numCache>
                <c:formatCode>_-* #,##0_-;\-* #,##0_-;_-* "-"??_-;_-@_-</c:formatCode>
                <c:ptCount val="5"/>
                <c:pt idx="0">
                  <c:v>11656.492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B3-47AE-86CE-CE52630908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CO2 utslipp i kg fra ulike kilder i idrettslaget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'2025'!$B$48:$B$55</c:f>
              <c:strCache>
                <c:ptCount val="8"/>
                <c:pt idx="0">
                  <c:v>Kjøring kamp/stevner totalt</c:v>
                </c:pt>
                <c:pt idx="1">
                  <c:v>Administrativ kjøring</c:v>
                </c:pt>
                <c:pt idx="2">
                  <c:v>Tråkkemaskin</c:v>
                </c:pt>
                <c:pt idx="3">
                  <c:v>motorredskaper</c:v>
                </c:pt>
                <c:pt idx="4">
                  <c:v>Elektrisitet (fra oppgitt fornybar el)</c:v>
                </c:pt>
                <c:pt idx="5">
                  <c:v>togreiser</c:v>
                </c:pt>
                <c:pt idx="6">
                  <c:v>Flyreiser</c:v>
                </c:pt>
                <c:pt idx="7">
                  <c:v>Totalt utslipp</c:v>
                </c:pt>
              </c:strCache>
            </c:strRef>
          </c:cat>
          <c:val>
            <c:numRef>
              <c:f>'2025'!$C$48:$C$55</c:f>
              <c:numCache>
                <c:formatCode>_-* #,##0_-;\-* #,##0_-;_-* "-"??_-;_-@_-</c:formatCode>
                <c:ptCount val="8"/>
                <c:pt idx="0">
                  <c:v>11656.492</c:v>
                </c:pt>
                <c:pt idx="1">
                  <c:v>294.8</c:v>
                </c:pt>
                <c:pt idx="2">
                  <c:v>1608</c:v>
                </c:pt>
                <c:pt idx="3">
                  <c:v>3003</c:v>
                </c:pt>
                <c:pt idx="4">
                  <c:v>1234.5910000000001</c:v>
                </c:pt>
                <c:pt idx="5">
                  <c:v>224</c:v>
                </c:pt>
                <c:pt idx="6">
                  <c:v>188</c:v>
                </c:pt>
                <c:pt idx="7">
                  <c:v>17796.883000000002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6-41A1-9F68-CEB27505E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6158400"/>
        <c:axId val="856156960"/>
      </c:barChart>
      <c:catAx>
        <c:axId val="85615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6156960"/>
        <c:crosses val="autoZero"/>
        <c:auto val="1"/>
        <c:lblAlgn val="ctr"/>
        <c:lblOffset val="100"/>
        <c:noMultiLvlLbl val="0"/>
      </c:catAx>
      <c:valAx>
        <c:axId val="85615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615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225425</xdr:colOff>
      <xdr:row>39</xdr:row>
      <xdr:rowOff>38100</xdr:rowOff>
    </xdr:from>
    <xdr:to>
      <xdr:col>15</xdr:col>
      <xdr:colOff>419100</xdr:colOff>
      <xdr:row>57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D71777-F97B-476C-AB12-DAC643D46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230188</xdr:colOff>
      <xdr:row>27</xdr:row>
      <xdr:rowOff>106362</xdr:rowOff>
    </xdr:from>
    <xdr:to>
      <xdr:col>15</xdr:col>
      <xdr:colOff>400050</xdr:colOff>
      <xdr:row>38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00A83F-A3E5-4E63-89BD-1C12C84CD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111125</xdr:colOff>
      <xdr:row>36</xdr:row>
      <xdr:rowOff>123825</xdr:rowOff>
    </xdr:from>
    <xdr:to>
      <xdr:col>14</xdr:col>
      <xdr:colOff>304800</xdr:colOff>
      <xdr:row>51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DA4A32-6C82-EFCF-7D2F-B58FD9B1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106362</xdr:colOff>
      <xdr:row>25</xdr:row>
      <xdr:rowOff>77787</xdr:rowOff>
    </xdr:from>
    <xdr:to>
      <xdr:col>14</xdr:col>
      <xdr:colOff>276225</xdr:colOff>
      <xdr:row>36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E2EF16E-804A-80FF-7BFC-4782C6D21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225425</xdr:colOff>
      <xdr:row>39</xdr:row>
      <xdr:rowOff>38100</xdr:rowOff>
    </xdr:from>
    <xdr:to>
      <xdr:col>15</xdr:col>
      <xdr:colOff>419100</xdr:colOff>
      <xdr:row>57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27CFC5-4A50-4DEB-BF00-1C930BF9E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230188</xdr:colOff>
      <xdr:row>27</xdr:row>
      <xdr:rowOff>106362</xdr:rowOff>
    </xdr:from>
    <xdr:to>
      <xdr:col>15</xdr:col>
      <xdr:colOff>400050</xdr:colOff>
      <xdr:row>38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65B7156-FC5B-0EF8-B129-89158666D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framtiden.no/artikler/dette-er-utslippene-fra-nordmenns-forbruk" TargetMode="External"/><Relationship Id="rId1" Type="http://schemas.openxmlformats.org/officeDocument/2006/relationships/hyperlink" Target="https://www.nve.no/nytt-fra-nve/nyheter-energi/stromforbruk-i-norge-har-lavt-klimagassutslip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framtiden.no/artikler/dette-er-utslippene-fra-nordmenns-forbruk" TargetMode="External"/><Relationship Id="rId1" Type="http://schemas.openxmlformats.org/officeDocument/2006/relationships/hyperlink" Target="https://www.nve.no/nytt-fra-nve/nyheter-energi/stromforbruk-i-norge-har-lavt-klimagassutslip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framtiden.no/artikler/dette-er-utslippene-fra-nordmenns-forbruk" TargetMode="External"/><Relationship Id="rId1" Type="http://schemas.openxmlformats.org/officeDocument/2006/relationships/hyperlink" Target="https://www.nve.no/nytt-fra-nve/nyheter-energi/stromforbruk-i-norge-har-lavt-klimagassutsli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F7B8-F70D-4950-8E7F-7A9CDAF8A730}">
  <dimension ref="A1:P60"/>
  <sheetViews>
    <sheetView topLeftCell="A4" zoomScale="90" zoomScaleNormal="90" workbookViewId="0">
      <selection activeCell="F50" sqref="F50"/>
    </sheetView>
  </sheetViews>
  <sheetFormatPr defaultColWidth="11.42578125" defaultRowHeight="14.45"/>
  <cols>
    <col min="2" max="2" width="37.5703125" customWidth="1"/>
    <col min="3" max="3" width="12" bestFit="1" customWidth="1"/>
    <col min="4" max="4" width="14.42578125" customWidth="1"/>
    <col min="5" max="5" width="5.42578125" customWidth="1"/>
    <col min="6" max="6" width="27.28515625" customWidth="1"/>
    <col min="9" max="9" width="26" customWidth="1"/>
  </cols>
  <sheetData>
    <row r="1" spans="1:1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1"/>
      <c r="B2" s="3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1"/>
      <c r="N3" s="11"/>
      <c r="O3" s="11"/>
      <c r="P3" s="11"/>
    </row>
    <row r="4" spans="1:16">
      <c r="A4" s="1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  <c r="N4" s="11"/>
      <c r="O4" s="11"/>
      <c r="P4" s="11"/>
    </row>
    <row r="5" spans="1:16">
      <c r="A5" s="11"/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  <c r="N5" s="11"/>
      <c r="O5" s="11"/>
      <c r="P5" s="11"/>
    </row>
    <row r="6" spans="1:16">
      <c r="A6" s="11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  <c r="N6" s="11"/>
      <c r="O6" s="11"/>
      <c r="P6" s="11"/>
    </row>
    <row r="7" spans="1:16">
      <c r="A7" s="11"/>
      <c r="B7" s="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1"/>
      <c r="N7" s="11"/>
      <c r="O7" s="11"/>
      <c r="P7" s="11"/>
    </row>
    <row r="8" spans="1:16">
      <c r="A8" s="11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1"/>
      <c r="N8" s="11"/>
      <c r="O8" s="11"/>
      <c r="P8" s="11"/>
    </row>
    <row r="9" spans="1:16">
      <c r="A9" s="11"/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1"/>
      <c r="N9" s="11"/>
      <c r="O9" s="11"/>
      <c r="P9" s="11"/>
    </row>
    <row r="10" spans="1:16">
      <c r="A10" s="11"/>
      <c r="B10" s="3" t="s">
        <v>8</v>
      </c>
      <c r="C10" s="1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>
      <c r="A12" s="11"/>
      <c r="B12" s="32" t="s">
        <v>10</v>
      </c>
      <c r="C12" s="4">
        <v>1000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>
      <c r="A13" s="11"/>
      <c r="B13" s="33" t="s">
        <v>11</v>
      </c>
      <c r="C13" s="4">
        <v>880</v>
      </c>
      <c r="D13" s="15" t="s">
        <v>12</v>
      </c>
      <c r="E13" s="15"/>
      <c r="F13" s="19"/>
      <c r="G13" s="19"/>
      <c r="H13" s="19"/>
      <c r="I13" s="19"/>
      <c r="J13" s="19"/>
      <c r="K13" s="11"/>
      <c r="L13" s="11"/>
      <c r="M13" s="11"/>
      <c r="N13" s="11"/>
      <c r="O13" s="11"/>
      <c r="P13" s="11"/>
    </row>
    <row r="14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11"/>
      <c r="B15" s="20" t="s">
        <v>13</v>
      </c>
      <c r="C15" s="21"/>
      <c r="D15" s="15"/>
      <c r="E15" s="15"/>
      <c r="F15" s="20" t="s">
        <v>14</v>
      </c>
      <c r="G15" s="21"/>
      <c r="H15" s="15"/>
      <c r="I15" s="20" t="s">
        <v>15</v>
      </c>
      <c r="J15" s="21"/>
      <c r="K15" s="15"/>
      <c r="L15" s="11"/>
      <c r="M15" s="11"/>
      <c r="N15" s="11"/>
      <c r="O15" s="11"/>
      <c r="P15" s="11"/>
    </row>
    <row r="16" spans="1:16">
      <c r="A16" s="11"/>
      <c r="B16" s="6" t="s">
        <v>16</v>
      </c>
      <c r="C16" s="4">
        <v>440</v>
      </c>
      <c r="D16" s="15" t="s">
        <v>12</v>
      </c>
      <c r="E16" s="15"/>
      <c r="F16" s="6"/>
      <c r="G16" s="4">
        <v>440</v>
      </c>
      <c r="H16" s="15"/>
      <c r="I16" s="6"/>
      <c r="J16" s="4">
        <v>440</v>
      </c>
      <c r="K16" s="15"/>
      <c r="L16" s="11"/>
      <c r="M16" s="11"/>
      <c r="N16" s="11"/>
      <c r="O16" s="11"/>
      <c r="P16" s="11"/>
    </row>
    <row r="17" spans="1:16" ht="18.600000000000001" customHeight="1">
      <c r="A17" s="11"/>
      <c r="B17" s="2" t="s">
        <v>17</v>
      </c>
      <c r="C17" s="4">
        <v>7.5</v>
      </c>
      <c r="D17" s="15"/>
      <c r="E17" s="15"/>
      <c r="F17" s="2" t="s">
        <v>18</v>
      </c>
      <c r="G17" s="18">
        <v>5</v>
      </c>
      <c r="H17" s="15"/>
      <c r="I17" s="2" t="s">
        <v>19</v>
      </c>
      <c r="J17" s="4">
        <v>2</v>
      </c>
      <c r="K17" s="15"/>
      <c r="L17" s="11"/>
      <c r="M17" s="11"/>
      <c r="N17" s="11"/>
      <c r="O17" s="11"/>
      <c r="P17" s="11"/>
    </row>
    <row r="18" spans="1:16" ht="18.600000000000001" customHeight="1">
      <c r="A18" s="11"/>
      <c r="B18" s="6" t="s">
        <v>20</v>
      </c>
      <c r="C18" s="4">
        <v>22</v>
      </c>
      <c r="D18" s="15"/>
      <c r="E18" s="15"/>
      <c r="F18" s="6" t="s">
        <v>21</v>
      </c>
      <c r="G18" s="18">
        <v>10</v>
      </c>
      <c r="H18" s="15"/>
      <c r="I18" s="6" t="s">
        <v>22</v>
      </c>
      <c r="J18" s="4">
        <v>10</v>
      </c>
      <c r="K18" s="15"/>
      <c r="L18" s="11"/>
      <c r="M18" s="11"/>
      <c r="N18" s="11"/>
      <c r="O18" s="11"/>
      <c r="P18" s="11"/>
    </row>
    <row r="19" spans="1:16" ht="18.600000000000001" customHeight="1">
      <c r="A19" s="11"/>
      <c r="B19" s="2" t="s">
        <v>23</v>
      </c>
      <c r="C19" s="4">
        <v>5</v>
      </c>
      <c r="D19" s="15"/>
      <c r="E19" s="15"/>
      <c r="F19" s="2" t="s">
        <v>23</v>
      </c>
      <c r="G19" s="18">
        <v>4</v>
      </c>
      <c r="H19" s="15"/>
      <c r="I19" s="2" t="s">
        <v>23</v>
      </c>
      <c r="J19" s="4">
        <v>2</v>
      </c>
      <c r="K19" s="15"/>
      <c r="L19" s="11"/>
      <c r="M19" s="11"/>
      <c r="N19" s="11"/>
      <c r="O19" s="11"/>
      <c r="P19" s="11"/>
    </row>
    <row r="20" spans="1:16" ht="18.600000000000001" customHeight="1">
      <c r="A20" s="11"/>
      <c r="B20" s="6" t="s">
        <v>24</v>
      </c>
      <c r="C20" s="4">
        <v>125</v>
      </c>
      <c r="D20" s="15" t="s">
        <v>12</v>
      </c>
      <c r="E20" s="15"/>
      <c r="F20" s="6" t="s">
        <v>25</v>
      </c>
      <c r="G20" s="18">
        <v>125</v>
      </c>
      <c r="H20" s="15" t="s">
        <v>12</v>
      </c>
      <c r="I20" s="6" t="s">
        <v>25</v>
      </c>
      <c r="J20" s="4">
        <v>200</v>
      </c>
      <c r="K20" s="15" t="s">
        <v>12</v>
      </c>
      <c r="L20" s="11"/>
      <c r="M20" s="11"/>
      <c r="N20" s="11"/>
      <c r="O20" s="11"/>
      <c r="P20" s="11"/>
    </row>
    <row r="21" spans="1:16" ht="18.600000000000001" customHeight="1">
      <c r="A21" s="11"/>
      <c r="B21" s="2" t="s">
        <v>26</v>
      </c>
      <c r="C21" s="4">
        <v>600</v>
      </c>
      <c r="D21" s="15"/>
      <c r="E21" s="15"/>
      <c r="F21" s="2" t="s">
        <v>26</v>
      </c>
      <c r="G21" s="18">
        <v>600</v>
      </c>
      <c r="H21" s="15"/>
      <c r="I21" s="2" t="s">
        <v>27</v>
      </c>
      <c r="J21" s="4"/>
      <c r="K21" s="15"/>
      <c r="L21" s="11"/>
      <c r="M21" s="11"/>
      <c r="N21" s="11"/>
      <c r="O21" s="11"/>
      <c r="P21" s="11"/>
    </row>
    <row r="22" spans="1:16" ht="18.600000000000001" customHeight="1">
      <c r="A22" s="11"/>
      <c r="B22" s="6" t="s">
        <v>28</v>
      </c>
      <c r="C22" s="4">
        <v>600</v>
      </c>
      <c r="D22" s="15" t="s">
        <v>12</v>
      </c>
      <c r="E22" s="15"/>
      <c r="F22" s="6" t="s">
        <v>28</v>
      </c>
      <c r="G22" s="18">
        <v>600</v>
      </c>
      <c r="H22" s="15" t="s">
        <v>12</v>
      </c>
      <c r="I22" s="6" t="s">
        <v>28</v>
      </c>
      <c r="J22" s="4">
        <v>400</v>
      </c>
      <c r="K22" s="15" t="s">
        <v>12</v>
      </c>
      <c r="L22" s="11"/>
      <c r="M22" s="11"/>
      <c r="N22" s="11"/>
      <c r="O22" s="11"/>
      <c r="P22" s="11"/>
    </row>
    <row r="23" spans="1:16" ht="18.600000000000001" customHeight="1">
      <c r="A23" s="11"/>
      <c r="B23" s="6" t="s">
        <v>29</v>
      </c>
      <c r="C23" s="23">
        <v>2</v>
      </c>
      <c r="D23" s="15"/>
      <c r="E23" s="15"/>
      <c r="F23" s="6"/>
      <c r="G23" s="41">
        <v>2</v>
      </c>
      <c r="H23" s="15"/>
      <c r="I23" s="6"/>
      <c r="J23" s="23">
        <v>2</v>
      </c>
      <c r="K23" s="15"/>
      <c r="L23" s="11"/>
      <c r="M23" s="11"/>
      <c r="N23" s="11"/>
      <c r="O23" s="11"/>
      <c r="P23" s="11"/>
    </row>
    <row r="24" spans="1:16" ht="18.600000000000001" customHeight="1">
      <c r="A24" s="11"/>
      <c r="B24" s="2" t="s">
        <v>30</v>
      </c>
      <c r="C24" s="23">
        <v>700</v>
      </c>
      <c r="D24" s="15" t="s">
        <v>12</v>
      </c>
      <c r="E24" s="15"/>
      <c r="F24" s="2" t="s">
        <v>30</v>
      </c>
      <c r="G24" s="41"/>
      <c r="H24" s="15" t="s">
        <v>31</v>
      </c>
      <c r="I24" s="2" t="s">
        <v>30</v>
      </c>
      <c r="J24" s="23"/>
      <c r="K24" s="15" t="s">
        <v>31</v>
      </c>
      <c r="L24" s="11"/>
      <c r="M24" s="11"/>
      <c r="N24" s="11"/>
      <c r="O24" s="11"/>
      <c r="P24" s="11"/>
    </row>
    <row r="25" spans="1:16" ht="18.600000000000001" customHeight="1">
      <c r="A25" s="11"/>
      <c r="B25" s="7" t="s">
        <v>32</v>
      </c>
      <c r="C25" s="23">
        <v>200</v>
      </c>
      <c r="D25" s="43" t="s">
        <v>33</v>
      </c>
      <c r="E25" s="44"/>
      <c r="F25" s="45"/>
      <c r="G25" s="23">
        <v>40</v>
      </c>
      <c r="H25" s="43" t="s">
        <v>34</v>
      </c>
      <c r="I25" s="45"/>
      <c r="J25" s="23">
        <v>40</v>
      </c>
      <c r="K25" s="15"/>
      <c r="L25" s="11"/>
      <c r="M25" s="11"/>
      <c r="N25" s="11"/>
      <c r="O25" s="11"/>
      <c r="P25" s="11"/>
    </row>
    <row r="26" spans="1:16" ht="18.600000000000001" customHeight="1">
      <c r="A26" s="11"/>
      <c r="B26" s="24" t="s">
        <v>35</v>
      </c>
      <c r="C26" s="24">
        <f>C17*C18*C19*C20+C21</f>
        <v>103725</v>
      </c>
      <c r="D26" s="46" t="s">
        <v>12</v>
      </c>
      <c r="E26" s="47"/>
      <c r="F26" s="24" t="s">
        <v>36</v>
      </c>
      <c r="G26" s="24">
        <f>G17*G18*G19*G20+G21</f>
        <v>25600</v>
      </c>
      <c r="H26" s="24" t="s">
        <v>12</v>
      </c>
      <c r="I26" s="24" t="s">
        <v>37</v>
      </c>
      <c r="J26" s="24">
        <f>J17*J18*J19*J20</f>
        <v>8000</v>
      </c>
      <c r="K26" s="24" t="s">
        <v>12</v>
      </c>
      <c r="L26" s="11"/>
      <c r="M26" s="11"/>
      <c r="N26" s="11"/>
      <c r="O26" s="11"/>
      <c r="P26" s="11"/>
    </row>
    <row r="27" spans="1:16" ht="18.600000000000001" customHeight="1">
      <c r="A27" s="11"/>
      <c r="B27" s="24" t="s">
        <v>38</v>
      </c>
      <c r="C27" s="34">
        <f>C26/C25</f>
        <v>518.625</v>
      </c>
      <c r="D27" s="48" t="s">
        <v>39</v>
      </c>
      <c r="E27" s="49"/>
      <c r="F27" s="24"/>
      <c r="G27" s="24">
        <f>G26/G25</f>
        <v>640</v>
      </c>
      <c r="H27" s="24" t="s">
        <v>39</v>
      </c>
      <c r="I27" s="24"/>
      <c r="J27" s="24">
        <f>J26/J25</f>
        <v>200</v>
      </c>
      <c r="K27" s="24" t="s">
        <v>39</v>
      </c>
      <c r="L27" s="11"/>
      <c r="M27" s="11"/>
      <c r="N27" s="11"/>
      <c r="O27" s="11"/>
      <c r="P27" s="11"/>
    </row>
    <row r="28" spans="1:16" ht="18.600000000000001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8.600000000000001" customHeight="1">
      <c r="A29" s="11"/>
      <c r="B29" s="11"/>
      <c r="C29" s="11"/>
      <c r="D29" s="11"/>
      <c r="E29" s="11"/>
      <c r="F29" s="11"/>
      <c r="G29" s="11"/>
      <c r="H29" s="37" t="s">
        <v>40</v>
      </c>
      <c r="I29" s="38"/>
      <c r="J29" s="39" t="s">
        <v>41</v>
      </c>
      <c r="K29" s="11"/>
      <c r="L29" s="11"/>
      <c r="M29" s="11"/>
      <c r="N29" s="11"/>
      <c r="O29" s="11"/>
      <c r="P29" s="11"/>
    </row>
    <row r="30" spans="1:16" ht="18.600000000000001" customHeight="1">
      <c r="A30" s="11"/>
      <c r="B30" s="10" t="s">
        <v>42</v>
      </c>
      <c r="C30" s="3">
        <v>600</v>
      </c>
      <c r="D30" s="10" t="s">
        <v>43</v>
      </c>
      <c r="E30" s="10"/>
      <c r="F30" s="10"/>
      <c r="G30" s="11"/>
      <c r="H30" s="36" t="s">
        <v>44</v>
      </c>
      <c r="I30" s="36"/>
      <c r="J30" s="4">
        <v>20</v>
      </c>
      <c r="K30" s="11"/>
      <c r="L30" s="11"/>
      <c r="M30" s="11"/>
      <c r="N30" s="11"/>
      <c r="O30" s="11"/>
      <c r="P30" s="11"/>
    </row>
    <row r="31" spans="1:16" ht="18.600000000000001" customHeight="1">
      <c r="A31" s="11"/>
      <c r="B31" s="12" t="s">
        <v>45</v>
      </c>
      <c r="C31" s="3">
        <v>1300</v>
      </c>
      <c r="D31" s="12" t="s">
        <v>46</v>
      </c>
      <c r="E31" s="12"/>
      <c r="F31" s="12"/>
      <c r="G31" s="11"/>
      <c r="H31" s="36" t="s">
        <v>47</v>
      </c>
      <c r="I31" s="36"/>
      <c r="J31" s="4">
        <v>5068</v>
      </c>
      <c r="K31" s="11"/>
      <c r="L31" s="11"/>
      <c r="M31" s="11"/>
      <c r="N31" s="11"/>
      <c r="O31" s="11"/>
      <c r="P31" s="11"/>
    </row>
    <row r="32" spans="1:16" ht="18.600000000000001" customHeight="1">
      <c r="A32" s="11"/>
      <c r="B32" s="11"/>
      <c r="C32" s="11"/>
      <c r="D32" s="11"/>
      <c r="E32" s="11"/>
      <c r="F32" s="11"/>
      <c r="G32" s="11"/>
      <c r="H32" s="36" t="s">
        <v>48</v>
      </c>
      <c r="I32" s="36"/>
      <c r="J32" s="4"/>
      <c r="K32" s="11"/>
      <c r="L32" s="11"/>
      <c r="M32" s="11"/>
      <c r="N32" s="11"/>
      <c r="O32" s="11"/>
      <c r="P32" s="11"/>
    </row>
    <row r="33" spans="1:16">
      <c r="A33" s="11"/>
      <c r="B33" s="7" t="s">
        <v>49</v>
      </c>
      <c r="C33" s="25">
        <f>C26+G26+J26</f>
        <v>137325</v>
      </c>
      <c r="D33" s="7" t="s">
        <v>12</v>
      </c>
      <c r="E33" s="7"/>
      <c r="F33" s="7"/>
      <c r="G33" s="11"/>
      <c r="H33" s="36" t="s">
        <v>50</v>
      </c>
      <c r="I33" s="36"/>
      <c r="J33" s="4"/>
      <c r="K33" s="11"/>
      <c r="L33" s="11"/>
      <c r="M33" s="11"/>
      <c r="N33" s="11"/>
      <c r="O33" s="11"/>
      <c r="P33" s="11"/>
    </row>
    <row r="34" spans="1:16">
      <c r="A34" s="11"/>
      <c r="B34" s="8" t="s">
        <v>51</v>
      </c>
      <c r="C34" s="26">
        <f>C13+C16+G16+J16</f>
        <v>2200</v>
      </c>
      <c r="D34" s="8" t="s">
        <v>12</v>
      </c>
      <c r="E34" s="8"/>
      <c r="F34" s="8"/>
      <c r="G34" s="11"/>
      <c r="H34" s="36" t="s">
        <v>52</v>
      </c>
      <c r="I34" s="36"/>
      <c r="J34" s="4"/>
      <c r="K34" s="11"/>
      <c r="L34" s="11"/>
      <c r="M34" s="11"/>
      <c r="N34" s="11"/>
      <c r="O34" s="11"/>
      <c r="P34" s="11"/>
    </row>
    <row r="35" spans="1:16">
      <c r="A35" s="11"/>
      <c r="B35" s="7" t="s">
        <v>53</v>
      </c>
      <c r="C35" s="25">
        <f>C22+G22+J22</f>
        <v>1600</v>
      </c>
      <c r="D35" s="7" t="s">
        <v>12</v>
      </c>
      <c r="E35" s="7"/>
      <c r="F35" s="7"/>
      <c r="G35" s="11"/>
      <c r="H35" s="36" t="s">
        <v>54</v>
      </c>
      <c r="I35" s="36"/>
      <c r="J35" s="4"/>
      <c r="K35" s="11"/>
      <c r="L35" s="11"/>
      <c r="M35" s="11"/>
      <c r="N35" s="11"/>
      <c r="O35" s="11"/>
      <c r="P35" s="11"/>
    </row>
    <row r="36" spans="1:16">
      <c r="A36" s="11"/>
      <c r="B36" s="8" t="s">
        <v>55</v>
      </c>
      <c r="C36" s="26">
        <f>SUM(C33:C35)/C12</f>
        <v>141.125</v>
      </c>
      <c r="D36" s="8" t="s">
        <v>56</v>
      </c>
      <c r="E36" s="8"/>
      <c r="F36" s="8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5" t="s">
        <v>57</v>
      </c>
      <c r="C38" s="14">
        <v>0.3</v>
      </c>
      <c r="D38" s="11"/>
      <c r="E38" s="11"/>
      <c r="F38" s="16" t="s">
        <v>58</v>
      </c>
      <c r="G38" s="15"/>
      <c r="H38" s="16">
        <v>2.68</v>
      </c>
      <c r="I38" s="22" t="s">
        <v>59</v>
      </c>
      <c r="J38" s="11"/>
      <c r="K38" s="11"/>
      <c r="L38" s="11"/>
      <c r="M38" s="11"/>
      <c r="N38" s="11"/>
      <c r="O38" s="11"/>
      <c r="P38" s="11"/>
    </row>
    <row r="39" spans="1:16">
      <c r="A39" s="11"/>
      <c r="B39" s="9" t="s">
        <v>60</v>
      </c>
      <c r="C39" s="42">
        <f>C23+G23+J23</f>
        <v>6</v>
      </c>
      <c r="D39" s="11" t="s">
        <v>61</v>
      </c>
      <c r="E39" s="11"/>
      <c r="F39" s="16" t="s">
        <v>62</v>
      </c>
      <c r="G39" s="15"/>
      <c r="H39" s="16">
        <v>0.05</v>
      </c>
      <c r="I39" s="16">
        <f>H38*H39</f>
        <v>0.13400000000000001</v>
      </c>
      <c r="J39" s="11"/>
      <c r="K39" s="11"/>
      <c r="L39" s="11"/>
      <c r="M39" s="11"/>
      <c r="N39" s="11"/>
      <c r="O39" s="11"/>
      <c r="P39" s="11"/>
    </row>
    <row r="40" spans="1:16">
      <c r="A40" s="11"/>
      <c r="B40" s="5" t="s">
        <v>63</v>
      </c>
      <c r="C40" s="42">
        <v>50</v>
      </c>
      <c r="D40" s="11" t="s">
        <v>61</v>
      </c>
      <c r="E40" s="11"/>
      <c r="F40" s="16" t="s">
        <v>64</v>
      </c>
      <c r="G40" s="15"/>
      <c r="H40" s="16">
        <v>0.1</v>
      </c>
      <c r="I40" s="16">
        <f>H38*H40</f>
        <v>0.26800000000000002</v>
      </c>
      <c r="J40" s="11"/>
      <c r="K40" s="11"/>
      <c r="L40" s="11"/>
      <c r="M40" s="11"/>
      <c r="N40" s="11"/>
      <c r="O40" s="11"/>
      <c r="P40" s="11"/>
    </row>
    <row r="41" spans="1:16">
      <c r="A41" s="11"/>
      <c r="B41" s="9" t="s">
        <v>65</v>
      </c>
      <c r="C41" s="42">
        <f>C24+G24+J24</f>
        <v>700</v>
      </c>
      <c r="D41" s="11" t="s">
        <v>12</v>
      </c>
      <c r="E41" s="11"/>
      <c r="F41" s="29" t="s">
        <v>66</v>
      </c>
      <c r="G41" s="15"/>
      <c r="H41" s="29">
        <f>0.2*F58</f>
        <v>3.4000000000000002E-3</v>
      </c>
      <c r="I41" s="15"/>
      <c r="J41" s="11"/>
      <c r="K41" s="11"/>
      <c r="L41" s="11"/>
      <c r="M41" s="11"/>
      <c r="N41" s="11"/>
      <c r="O41" s="11"/>
      <c r="P41" s="11"/>
    </row>
    <row r="42" spans="1:16">
      <c r="A42" s="11"/>
      <c r="B42" s="5" t="s">
        <v>67</v>
      </c>
      <c r="C42" s="4">
        <v>50</v>
      </c>
      <c r="D42" s="11" t="s">
        <v>61</v>
      </c>
      <c r="E42" s="11"/>
      <c r="F42" s="16" t="s">
        <v>68</v>
      </c>
      <c r="G42" s="15"/>
      <c r="H42" s="16">
        <v>2.31</v>
      </c>
      <c r="I42" s="15"/>
      <c r="J42" s="11"/>
      <c r="K42" s="11"/>
      <c r="L42" s="11"/>
      <c r="M42" s="11"/>
      <c r="N42" s="11"/>
      <c r="O42" s="11"/>
      <c r="P42" s="11"/>
    </row>
    <row r="43" spans="1:16">
      <c r="A43" s="11"/>
      <c r="B43" s="9" t="s">
        <v>69</v>
      </c>
      <c r="C43" s="4">
        <v>1000</v>
      </c>
      <c r="D43" s="11" t="s">
        <v>12</v>
      </c>
      <c r="E43" s="11"/>
      <c r="F43" s="16" t="s">
        <v>70</v>
      </c>
      <c r="G43" s="15"/>
      <c r="H43" s="16">
        <f>56/1000</f>
        <v>5.6000000000000001E-2</v>
      </c>
      <c r="I43" s="15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6" t="s">
        <v>71</v>
      </c>
      <c r="G44" s="15"/>
      <c r="H44" s="16">
        <f>6.4/1000</f>
        <v>6.4000000000000003E-3</v>
      </c>
      <c r="I44" s="15" t="s">
        <v>72</v>
      </c>
      <c r="J44" s="11"/>
      <c r="K44" s="11"/>
      <c r="L44" s="11"/>
      <c r="M44" s="11"/>
      <c r="N44" s="11"/>
      <c r="O44" s="11"/>
      <c r="P44" s="11"/>
    </row>
    <row r="45" spans="1:16" ht="29.45" customHeight="1">
      <c r="A45" s="11"/>
      <c r="B45" s="37" t="s">
        <v>73</v>
      </c>
      <c r="C45" s="36" t="s">
        <v>74</v>
      </c>
      <c r="D45" s="40" t="s">
        <v>75</v>
      </c>
      <c r="E45" s="11"/>
      <c r="F45" s="16" t="s">
        <v>76</v>
      </c>
      <c r="G45" s="15"/>
      <c r="H45" s="16">
        <f>188/1000</f>
        <v>0.188</v>
      </c>
      <c r="I45" s="15" t="s">
        <v>77</v>
      </c>
      <c r="J45" s="11"/>
      <c r="K45" s="11"/>
      <c r="L45" s="11"/>
      <c r="M45" s="11"/>
      <c r="N45" s="11"/>
      <c r="O45" s="11"/>
      <c r="P45" s="11"/>
    </row>
    <row r="46" spans="1:16">
      <c r="A46" s="11"/>
      <c r="B46" s="13" t="s">
        <v>78</v>
      </c>
      <c r="C46" s="31">
        <f>C33*(1-C38)*I39+C33*C38*H41</f>
        <v>13021.156500000001</v>
      </c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3" t="s">
        <v>79</v>
      </c>
      <c r="C47" s="31">
        <f>C35*I40</f>
        <v>428.8</v>
      </c>
      <c r="D47" s="13"/>
      <c r="E47" s="11"/>
      <c r="F47" s="11">
        <v>429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3" t="s">
        <v>80</v>
      </c>
      <c r="C48" s="31">
        <f>C46+C47</f>
        <v>13449.9565</v>
      </c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3" t="s">
        <v>81</v>
      </c>
      <c r="C49" s="31">
        <f>C34*I39</f>
        <v>294.8</v>
      </c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3" t="s">
        <v>82</v>
      </c>
      <c r="C50" s="31">
        <f>C30*H38</f>
        <v>1608</v>
      </c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3" t="s">
        <v>83</v>
      </c>
      <c r="C51" s="31">
        <f>C31*H42</f>
        <v>3003</v>
      </c>
      <c r="D51" s="13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3" t="s">
        <v>84</v>
      </c>
      <c r="C52" s="31">
        <f>C58*F58</f>
        <v>1234.5910000000001</v>
      </c>
      <c r="D52" s="1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3" t="s">
        <v>85</v>
      </c>
      <c r="C53" s="31">
        <f>C41*C42*H44</f>
        <v>224</v>
      </c>
      <c r="D53" s="13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11"/>
      <c r="B54" s="13" t="s">
        <v>86</v>
      </c>
      <c r="C54" s="31">
        <f>C43*H45</f>
        <v>188</v>
      </c>
      <c r="D54" s="1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>
      <c r="A55" s="11"/>
      <c r="B55" s="13" t="s">
        <v>87</v>
      </c>
      <c r="C55" s="27">
        <f>SUM(C48:C52)</f>
        <v>19590.3475</v>
      </c>
      <c r="D55" s="27">
        <f>C55/C12</f>
        <v>19.5903475</v>
      </c>
      <c r="E55" s="11"/>
      <c r="F55" s="11" t="s">
        <v>88</v>
      </c>
      <c r="G55" s="11"/>
      <c r="H55" s="11"/>
      <c r="I55" s="11"/>
      <c r="J55" s="30" t="s">
        <v>89</v>
      </c>
      <c r="K55" s="11"/>
      <c r="L55" s="11"/>
      <c r="M55" s="11"/>
      <c r="N55" s="11"/>
      <c r="O55" s="11"/>
      <c r="P55" s="11"/>
    </row>
    <row r="56" spans="1:16">
      <c r="A56" s="11"/>
      <c r="B56" s="11"/>
      <c r="C56" s="11"/>
      <c r="D56" s="11"/>
      <c r="E56" s="11"/>
      <c r="F56" s="11" t="s">
        <v>90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1"/>
      <c r="B57" s="7"/>
      <c r="C57" s="7" t="s">
        <v>91</v>
      </c>
      <c r="D57" s="7" t="s">
        <v>92</v>
      </c>
      <c r="E57" s="7"/>
      <c r="F57" s="29" t="s">
        <v>93</v>
      </c>
      <c r="G57" s="29"/>
      <c r="H57" s="30"/>
      <c r="I57" s="11"/>
      <c r="J57" s="11"/>
      <c r="K57" s="11"/>
      <c r="L57" s="11"/>
      <c r="M57" s="11"/>
      <c r="N57" s="11"/>
      <c r="O57" s="11"/>
      <c r="P57" s="11"/>
    </row>
    <row r="58" spans="1:16">
      <c r="A58" s="11"/>
      <c r="B58" s="7" t="s">
        <v>94</v>
      </c>
      <c r="C58" s="3">
        <v>72623</v>
      </c>
      <c r="D58" s="7"/>
      <c r="E58" s="7"/>
      <c r="F58" s="29">
        <v>1.7000000000000001E-2</v>
      </c>
      <c r="G58" s="29" t="s">
        <v>95</v>
      </c>
      <c r="H58" s="30" t="s">
        <v>96</v>
      </c>
      <c r="I58" s="11"/>
      <c r="J58" s="11"/>
      <c r="K58" s="11"/>
      <c r="L58" s="11"/>
      <c r="M58" s="11"/>
      <c r="N58" s="11"/>
      <c r="O58" s="11"/>
      <c r="P58" s="11"/>
    </row>
    <row r="59" spans="1:16">
      <c r="A59" s="11"/>
      <c r="B59" s="11"/>
      <c r="C59" s="11"/>
      <c r="D59" s="11"/>
      <c r="E59" s="11"/>
      <c r="F59" s="11" t="s">
        <v>97</v>
      </c>
      <c r="G59" s="11"/>
      <c r="H59" s="11" t="s">
        <v>98</v>
      </c>
      <c r="I59" s="11"/>
      <c r="J59" s="11"/>
      <c r="K59" s="11"/>
      <c r="L59" s="11"/>
      <c r="M59" s="11"/>
      <c r="N59" s="11"/>
      <c r="O59" s="11"/>
      <c r="P59" s="11"/>
    </row>
    <row r="60" spans="1:1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</sheetData>
  <mergeCells count="4">
    <mergeCell ref="D25:F25"/>
    <mergeCell ref="H25:I25"/>
    <mergeCell ref="D26:E26"/>
    <mergeCell ref="D27:E27"/>
  </mergeCells>
  <hyperlinks>
    <hyperlink ref="H58" r:id="rId1" xr:uid="{D89E4A31-790F-4678-B3AB-4D52D18F7897}"/>
    <hyperlink ref="J55" r:id="rId2" xr:uid="{D4EF1223-A69C-4FA3-B3CD-52482269A90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3366-2525-4E0E-89D5-A7E6BBA8C96D}">
  <dimension ref="A1:O55"/>
  <sheetViews>
    <sheetView topLeftCell="B1" workbookViewId="0">
      <selection activeCell="D59" sqref="D59"/>
    </sheetView>
  </sheetViews>
  <sheetFormatPr defaultColWidth="11.42578125" defaultRowHeight="14.45"/>
  <cols>
    <col min="2" max="2" width="37.5703125" customWidth="1"/>
    <col min="3" max="3" width="12" bestFit="1" customWidth="1"/>
    <col min="4" max="4" width="14.42578125" customWidth="1"/>
    <col min="5" max="5" width="27.28515625" customWidth="1"/>
    <col min="8" max="8" width="26" customWidth="1"/>
  </cols>
  <sheetData>
    <row r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1"/>
      <c r="B2" s="3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1"/>
      <c r="B3" s="1" t="s">
        <v>1</v>
      </c>
      <c r="C3" s="1"/>
      <c r="D3" s="1"/>
      <c r="E3" s="1"/>
      <c r="F3" s="1"/>
      <c r="G3" s="1"/>
      <c r="H3" s="1"/>
      <c r="I3" s="1"/>
      <c r="J3" s="1"/>
      <c r="K3" s="11"/>
      <c r="L3" s="11"/>
      <c r="M3" s="11"/>
      <c r="N3" s="11"/>
      <c r="O3" s="11"/>
    </row>
    <row r="4" spans="1:15">
      <c r="A4" s="11"/>
      <c r="B4" s="1" t="s">
        <v>2</v>
      </c>
      <c r="C4" s="1"/>
      <c r="D4" s="1"/>
      <c r="E4" s="1"/>
      <c r="F4" s="1"/>
      <c r="G4" s="1"/>
      <c r="H4" s="1"/>
      <c r="I4" s="1"/>
      <c r="J4" s="1"/>
      <c r="K4" s="11"/>
      <c r="L4" s="11"/>
      <c r="M4" s="11"/>
      <c r="N4" s="11"/>
      <c r="O4" s="11"/>
    </row>
    <row r="5" spans="1:15">
      <c r="A5" s="11"/>
      <c r="B5" s="1" t="s">
        <v>3</v>
      </c>
      <c r="C5" s="1"/>
      <c r="D5" s="1"/>
      <c r="E5" s="1"/>
      <c r="F5" s="1"/>
      <c r="G5" s="1"/>
      <c r="H5" s="1"/>
      <c r="I5" s="1"/>
      <c r="J5" s="1"/>
      <c r="K5" s="11"/>
      <c r="L5" s="11"/>
      <c r="M5" s="11"/>
      <c r="N5" s="11"/>
      <c r="O5" s="11"/>
    </row>
    <row r="6" spans="1:15">
      <c r="A6" s="11"/>
      <c r="B6" s="1" t="s">
        <v>4</v>
      </c>
      <c r="C6" s="1"/>
      <c r="D6" s="1"/>
      <c r="E6" s="1"/>
      <c r="F6" s="1"/>
      <c r="G6" s="1"/>
      <c r="H6" s="1"/>
      <c r="I6" s="1"/>
      <c r="J6" s="1"/>
      <c r="K6" s="11"/>
      <c r="L6" s="11"/>
      <c r="M6" s="11"/>
      <c r="N6" s="11"/>
      <c r="O6" s="11"/>
    </row>
    <row r="7" spans="1:15">
      <c r="A7" s="11"/>
      <c r="B7" s="1" t="s">
        <v>5</v>
      </c>
      <c r="C7" s="1"/>
      <c r="D7" s="1"/>
      <c r="E7" s="1"/>
      <c r="F7" s="1"/>
      <c r="G7" s="1"/>
      <c r="H7" s="1"/>
      <c r="I7" s="1"/>
      <c r="J7" s="1"/>
      <c r="K7" s="11"/>
      <c r="L7" s="11"/>
      <c r="M7" s="11"/>
      <c r="N7" s="11"/>
      <c r="O7" s="11"/>
    </row>
    <row r="8" spans="1:15">
      <c r="A8" s="11"/>
      <c r="B8" s="1" t="s">
        <v>6</v>
      </c>
      <c r="C8" s="1"/>
      <c r="D8" s="1"/>
      <c r="E8" s="1"/>
      <c r="F8" s="1"/>
      <c r="G8" s="1"/>
      <c r="H8" s="1"/>
      <c r="I8" s="1"/>
      <c r="J8" s="1"/>
      <c r="K8" s="11"/>
      <c r="L8" s="11"/>
      <c r="M8" s="11"/>
      <c r="N8" s="11"/>
      <c r="O8" s="11"/>
    </row>
    <row r="9" spans="1:15">
      <c r="A9" s="11"/>
      <c r="B9" s="1" t="s">
        <v>99</v>
      </c>
      <c r="C9" s="1"/>
      <c r="D9" s="1"/>
      <c r="E9" s="1"/>
      <c r="F9" s="1"/>
      <c r="G9" s="1"/>
      <c r="H9" s="1"/>
      <c r="I9" s="1"/>
      <c r="J9" s="1"/>
      <c r="K9" s="11"/>
      <c r="L9" s="11"/>
      <c r="M9" s="11"/>
      <c r="N9" s="11"/>
      <c r="O9" s="11"/>
    </row>
    <row r="10" spans="1:15">
      <c r="A10" s="11"/>
      <c r="B10" s="3" t="s">
        <v>8</v>
      </c>
      <c r="C10" s="1" t="s">
        <v>9</v>
      </c>
      <c r="D10" s="1"/>
      <c r="E10" s="1"/>
      <c r="F10" s="1"/>
      <c r="G10" s="1"/>
      <c r="H10" s="1"/>
      <c r="I10" s="1"/>
      <c r="J10" s="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32" t="s">
        <v>10</v>
      </c>
      <c r="C12" s="4">
        <v>1000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33" t="s">
        <v>11</v>
      </c>
      <c r="C13" s="4">
        <v>880</v>
      </c>
      <c r="D13" s="15" t="s">
        <v>12</v>
      </c>
      <c r="E13" s="19"/>
      <c r="F13" s="19"/>
      <c r="G13" s="19"/>
      <c r="H13" s="19"/>
      <c r="I13" s="19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20" t="s">
        <v>13</v>
      </c>
      <c r="C15" s="21"/>
      <c r="D15" s="15"/>
      <c r="E15" s="20" t="s">
        <v>14</v>
      </c>
      <c r="F15" s="21"/>
      <c r="G15" s="15"/>
      <c r="H15" s="20" t="s">
        <v>15</v>
      </c>
      <c r="I15" s="21"/>
      <c r="J15" s="15"/>
      <c r="K15" s="11"/>
      <c r="L15" s="11"/>
      <c r="M15" s="11"/>
      <c r="N15" s="11"/>
      <c r="O15" s="11"/>
    </row>
    <row r="16" spans="1:15">
      <c r="A16" s="11"/>
      <c r="B16" s="6" t="s">
        <v>16</v>
      </c>
      <c r="C16" s="4">
        <v>440</v>
      </c>
      <c r="D16" s="15" t="s">
        <v>12</v>
      </c>
      <c r="E16" s="6"/>
      <c r="F16" s="4">
        <v>440</v>
      </c>
      <c r="G16" s="15"/>
      <c r="H16" s="6"/>
      <c r="I16" s="4">
        <v>440</v>
      </c>
      <c r="J16" s="15"/>
      <c r="K16" s="11"/>
      <c r="L16" s="11"/>
      <c r="M16" s="11"/>
      <c r="N16" s="11"/>
      <c r="O16" s="11"/>
    </row>
    <row r="17" spans="1:15" ht="18.600000000000001" customHeight="1">
      <c r="A17" s="11"/>
      <c r="B17" s="2" t="s">
        <v>17</v>
      </c>
      <c r="C17" s="4">
        <v>7.5</v>
      </c>
      <c r="D17" s="15"/>
      <c r="E17" s="2" t="s">
        <v>18</v>
      </c>
      <c r="F17" s="18">
        <v>5</v>
      </c>
      <c r="G17" s="15"/>
      <c r="H17" s="2" t="s">
        <v>19</v>
      </c>
      <c r="I17" s="4">
        <v>2</v>
      </c>
      <c r="J17" s="15"/>
      <c r="K17" s="11"/>
      <c r="L17" s="11"/>
      <c r="M17" s="11"/>
      <c r="N17" s="11"/>
      <c r="O17" s="11"/>
    </row>
    <row r="18" spans="1:15" ht="18.600000000000001" customHeight="1">
      <c r="A18" s="11"/>
      <c r="B18" s="6" t="s">
        <v>20</v>
      </c>
      <c r="C18" s="4">
        <v>22</v>
      </c>
      <c r="D18" s="15"/>
      <c r="E18" s="6" t="s">
        <v>21</v>
      </c>
      <c r="F18" s="18">
        <v>10</v>
      </c>
      <c r="G18" s="15"/>
      <c r="H18" s="6" t="s">
        <v>22</v>
      </c>
      <c r="I18" s="4">
        <v>10</v>
      </c>
      <c r="J18" s="15"/>
      <c r="K18" s="11"/>
      <c r="L18" s="11"/>
      <c r="M18" s="11"/>
      <c r="N18" s="11"/>
      <c r="O18" s="11"/>
    </row>
    <row r="19" spans="1:15" ht="18.600000000000001" customHeight="1">
      <c r="A19" s="11"/>
      <c r="B19" s="2" t="s">
        <v>23</v>
      </c>
      <c r="C19" s="4">
        <v>5</v>
      </c>
      <c r="D19" s="15"/>
      <c r="E19" s="2" t="s">
        <v>23</v>
      </c>
      <c r="F19" s="18">
        <v>4</v>
      </c>
      <c r="G19" s="15"/>
      <c r="H19" s="2" t="s">
        <v>23</v>
      </c>
      <c r="I19" s="4">
        <v>2</v>
      </c>
      <c r="J19" s="15"/>
      <c r="K19" s="11"/>
      <c r="L19" s="11"/>
      <c r="M19" s="11"/>
      <c r="N19" s="11"/>
      <c r="O19" s="11"/>
    </row>
    <row r="20" spans="1:15" ht="18.600000000000001" customHeight="1">
      <c r="A20" s="11"/>
      <c r="B20" s="6" t="s">
        <v>24</v>
      </c>
      <c r="C20" s="4">
        <v>125</v>
      </c>
      <c r="D20" s="15" t="s">
        <v>12</v>
      </c>
      <c r="E20" s="6" t="s">
        <v>25</v>
      </c>
      <c r="F20" s="18">
        <v>125</v>
      </c>
      <c r="G20" s="15" t="s">
        <v>12</v>
      </c>
      <c r="H20" s="6" t="s">
        <v>25</v>
      </c>
      <c r="I20" s="4">
        <v>200</v>
      </c>
      <c r="J20" s="15" t="s">
        <v>12</v>
      </c>
      <c r="K20" s="11"/>
      <c r="L20" s="11"/>
      <c r="M20" s="11"/>
      <c r="N20" s="11"/>
      <c r="O20" s="11"/>
    </row>
    <row r="21" spans="1:15" ht="18.600000000000001" customHeight="1">
      <c r="A21" s="11"/>
      <c r="B21" s="2" t="s">
        <v>26</v>
      </c>
      <c r="C21" s="4">
        <v>1200</v>
      </c>
      <c r="D21" s="15"/>
      <c r="E21" s="2" t="s">
        <v>26</v>
      </c>
      <c r="F21" s="18">
        <v>600</v>
      </c>
      <c r="G21" s="15"/>
      <c r="H21" s="2" t="s">
        <v>27</v>
      </c>
      <c r="I21" s="4"/>
      <c r="J21" s="15"/>
      <c r="K21" s="11"/>
      <c r="L21" s="11"/>
      <c r="M21" s="11"/>
      <c r="N21" s="11"/>
      <c r="O21" s="11"/>
    </row>
    <row r="22" spans="1:15" ht="18.600000000000001" customHeight="1">
      <c r="A22" s="11"/>
      <c r="B22" s="6" t="s">
        <v>28</v>
      </c>
      <c r="C22" s="4">
        <v>1200</v>
      </c>
      <c r="D22" s="15" t="s">
        <v>12</v>
      </c>
      <c r="E22" s="6" t="s">
        <v>28</v>
      </c>
      <c r="F22" s="18">
        <v>600</v>
      </c>
      <c r="G22" s="15" t="s">
        <v>12</v>
      </c>
      <c r="H22" s="6" t="s">
        <v>28</v>
      </c>
      <c r="I22" s="4">
        <v>400</v>
      </c>
      <c r="J22" s="15" t="s">
        <v>12</v>
      </c>
      <c r="K22" s="11"/>
      <c r="L22" s="11"/>
      <c r="M22" s="11"/>
      <c r="N22" s="11"/>
      <c r="O22" s="11"/>
    </row>
    <row r="23" spans="1:15" ht="18.600000000000001" customHeight="1">
      <c r="A23" s="11"/>
      <c r="B23" s="7" t="s">
        <v>32</v>
      </c>
      <c r="C23" s="23">
        <v>200</v>
      </c>
      <c r="D23" s="43" t="s">
        <v>33</v>
      </c>
      <c r="E23" s="45"/>
      <c r="F23" s="23">
        <v>40</v>
      </c>
      <c r="G23" s="43" t="s">
        <v>34</v>
      </c>
      <c r="H23" s="45"/>
      <c r="I23" s="23">
        <v>40</v>
      </c>
      <c r="J23" s="15"/>
      <c r="K23" s="11"/>
      <c r="L23" s="11"/>
      <c r="M23" s="11"/>
      <c r="N23" s="11"/>
      <c r="O23" s="11"/>
    </row>
    <row r="24" spans="1:15" ht="18.600000000000001" customHeight="1">
      <c r="A24" s="11"/>
      <c r="B24" s="24" t="s">
        <v>35</v>
      </c>
      <c r="C24" s="24">
        <f>C17*C18*C19*C20+C21</f>
        <v>104325</v>
      </c>
      <c r="D24" s="24" t="s">
        <v>12</v>
      </c>
      <c r="E24" s="24" t="s">
        <v>36</v>
      </c>
      <c r="F24" s="24">
        <f>F17*F18*F19*F20+F21</f>
        <v>25600</v>
      </c>
      <c r="G24" s="24" t="s">
        <v>12</v>
      </c>
      <c r="H24" s="24" t="s">
        <v>37</v>
      </c>
      <c r="I24" s="24">
        <f>I17*I18*I19*I20</f>
        <v>8000</v>
      </c>
      <c r="J24" s="24" t="s">
        <v>12</v>
      </c>
      <c r="K24" s="11"/>
      <c r="L24" s="11"/>
      <c r="M24" s="11"/>
      <c r="N24" s="11"/>
      <c r="O24" s="11"/>
    </row>
    <row r="25" spans="1:15" ht="18.600000000000001" customHeight="1">
      <c r="A25" s="11"/>
      <c r="B25" s="24" t="s">
        <v>38</v>
      </c>
      <c r="C25" s="34">
        <f>C24/C23</f>
        <v>521.625</v>
      </c>
      <c r="D25" s="24" t="s">
        <v>39</v>
      </c>
      <c r="E25" s="24"/>
      <c r="F25" s="24">
        <f>F24/F23</f>
        <v>640</v>
      </c>
      <c r="G25" s="24" t="s">
        <v>39</v>
      </c>
      <c r="H25" s="24"/>
      <c r="I25" s="24">
        <f>I24/I23</f>
        <v>200</v>
      </c>
      <c r="J25" s="24" t="s">
        <v>39</v>
      </c>
      <c r="K25" s="11"/>
      <c r="L25" s="11"/>
      <c r="M25" s="11"/>
      <c r="N25" s="11"/>
      <c r="O25" s="11"/>
    </row>
    <row r="26" spans="1:15" ht="18.60000000000000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8.600000000000001" customHeight="1">
      <c r="A27" s="11"/>
      <c r="B27" s="11"/>
      <c r="C27" s="11"/>
      <c r="D27" s="11"/>
      <c r="E27" s="11"/>
      <c r="F27" s="11"/>
      <c r="G27" s="17" t="s">
        <v>100</v>
      </c>
      <c r="H27" s="17"/>
      <c r="I27" s="17"/>
      <c r="J27" s="11"/>
      <c r="K27" s="11"/>
      <c r="L27" s="11"/>
      <c r="M27" s="11"/>
      <c r="N27" s="11"/>
      <c r="O27" s="11"/>
    </row>
    <row r="28" spans="1:15" ht="18.600000000000001" customHeight="1">
      <c r="A28" s="11"/>
      <c r="B28" s="10" t="s">
        <v>42</v>
      </c>
      <c r="C28" s="3">
        <v>600</v>
      </c>
      <c r="D28" s="10" t="s">
        <v>43</v>
      </c>
      <c r="E28" s="10"/>
      <c r="F28" s="11"/>
      <c r="G28" s="17" t="s">
        <v>44</v>
      </c>
      <c r="H28" s="17"/>
      <c r="I28" s="3">
        <v>20</v>
      </c>
      <c r="J28" s="11"/>
      <c r="K28" s="11"/>
      <c r="L28" s="11"/>
      <c r="M28" s="11"/>
      <c r="N28" s="11"/>
      <c r="O28" s="11"/>
    </row>
    <row r="29" spans="1:15" ht="18.600000000000001" customHeight="1">
      <c r="A29" s="11"/>
      <c r="B29" s="12" t="s">
        <v>45</v>
      </c>
      <c r="C29" s="3">
        <v>1300</v>
      </c>
      <c r="D29" s="12" t="s">
        <v>46</v>
      </c>
      <c r="E29" s="12"/>
      <c r="F29" s="11"/>
      <c r="G29" s="17" t="s">
        <v>47</v>
      </c>
      <c r="H29" s="17"/>
      <c r="I29" s="3">
        <v>5068</v>
      </c>
      <c r="J29" s="11"/>
      <c r="K29" s="11"/>
      <c r="L29" s="11"/>
      <c r="M29" s="11"/>
      <c r="N29" s="11"/>
      <c r="O29" s="11"/>
    </row>
    <row r="30" spans="1:15" ht="18.600000000000001" customHeight="1">
      <c r="A30" s="11"/>
      <c r="B30" s="11"/>
      <c r="C30" s="11"/>
      <c r="D30" s="11"/>
      <c r="E30" s="11"/>
      <c r="F30" s="11"/>
      <c r="G30" s="17" t="s">
        <v>48</v>
      </c>
      <c r="H30" s="17"/>
      <c r="I30" s="17"/>
      <c r="J30" s="11"/>
      <c r="K30" s="11"/>
      <c r="L30" s="11"/>
      <c r="M30" s="11"/>
      <c r="N30" s="11"/>
      <c r="O30" s="11"/>
    </row>
    <row r="31" spans="1:15">
      <c r="A31" s="11"/>
      <c r="B31" s="7" t="s">
        <v>49</v>
      </c>
      <c r="C31" s="25">
        <f>C24+F24+I24</f>
        <v>137925</v>
      </c>
      <c r="D31" s="7" t="s">
        <v>12</v>
      </c>
      <c r="E31" s="7"/>
      <c r="F31" s="11"/>
      <c r="G31" s="17" t="s">
        <v>50</v>
      </c>
      <c r="H31" s="17"/>
      <c r="I31" s="17"/>
      <c r="J31" s="11"/>
      <c r="K31" s="11"/>
      <c r="L31" s="11"/>
      <c r="M31" s="11"/>
      <c r="N31" s="11"/>
      <c r="O31" s="11"/>
    </row>
    <row r="32" spans="1:15">
      <c r="A32" s="11"/>
      <c r="B32" s="8" t="s">
        <v>51</v>
      </c>
      <c r="C32" s="26">
        <f>C13+C16+F16+I16</f>
        <v>2200</v>
      </c>
      <c r="D32" s="8" t="s">
        <v>12</v>
      </c>
      <c r="E32" s="8"/>
      <c r="F32" s="11"/>
      <c r="G32" s="17" t="s">
        <v>52</v>
      </c>
      <c r="H32" s="17"/>
      <c r="I32" s="3"/>
      <c r="J32" s="11"/>
      <c r="K32" s="11"/>
      <c r="L32" s="11"/>
      <c r="M32" s="11"/>
      <c r="N32" s="11"/>
      <c r="O32" s="11"/>
    </row>
    <row r="33" spans="1:15">
      <c r="A33" s="11"/>
      <c r="B33" s="7" t="s">
        <v>53</v>
      </c>
      <c r="C33" s="25">
        <f>C22+F22+I22</f>
        <v>2200</v>
      </c>
      <c r="D33" s="7" t="s">
        <v>12</v>
      </c>
      <c r="E33" s="7"/>
      <c r="F33" s="11"/>
      <c r="G33" s="17" t="s">
        <v>54</v>
      </c>
      <c r="H33" s="17"/>
      <c r="I33" s="17"/>
      <c r="J33" s="11"/>
      <c r="K33" s="11"/>
      <c r="L33" s="11"/>
      <c r="M33" s="11"/>
      <c r="N33" s="11"/>
      <c r="O33" s="11"/>
    </row>
    <row r="34" spans="1:15">
      <c r="A34" s="11"/>
      <c r="B34" s="8" t="s">
        <v>55</v>
      </c>
      <c r="C34" s="26">
        <f>SUM(C31:C33)/C12</f>
        <v>142.32499999999999</v>
      </c>
      <c r="D34" s="8" t="s">
        <v>56</v>
      </c>
      <c r="E34" s="8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>
      <c r="A36" s="11"/>
      <c r="B36" s="5" t="s">
        <v>57</v>
      </c>
      <c r="C36" s="14">
        <v>0.3</v>
      </c>
      <c r="D36" s="11"/>
      <c r="E36" s="16" t="s">
        <v>58</v>
      </c>
      <c r="F36" s="15"/>
      <c r="G36" s="16">
        <v>2.68</v>
      </c>
      <c r="H36" s="22" t="s">
        <v>59</v>
      </c>
      <c r="I36" s="11"/>
      <c r="J36" s="11"/>
      <c r="K36" s="11"/>
      <c r="L36" s="11"/>
      <c r="M36" s="11"/>
      <c r="N36" s="11"/>
      <c r="O36" s="11"/>
    </row>
    <row r="37" spans="1:15">
      <c r="A37" s="11"/>
      <c r="B37" s="9" t="s">
        <v>60</v>
      </c>
      <c r="C37" s="4">
        <v>4</v>
      </c>
      <c r="D37" s="11" t="s">
        <v>61</v>
      </c>
      <c r="E37" s="16" t="s">
        <v>62</v>
      </c>
      <c r="F37" s="15"/>
      <c r="G37" s="16">
        <v>0.05</v>
      </c>
      <c r="H37" s="16">
        <f>G36*G37</f>
        <v>0.13400000000000001</v>
      </c>
      <c r="I37" s="11"/>
      <c r="J37" s="11"/>
      <c r="K37" s="11"/>
      <c r="L37" s="11"/>
      <c r="M37" s="11"/>
      <c r="N37" s="11"/>
      <c r="O37" s="11"/>
    </row>
    <row r="38" spans="1:15">
      <c r="A38" s="11"/>
      <c r="B38" s="5" t="s">
        <v>101</v>
      </c>
      <c r="C38" s="4">
        <v>120</v>
      </c>
      <c r="D38" s="11" t="s">
        <v>61</v>
      </c>
      <c r="E38" s="16" t="s">
        <v>64</v>
      </c>
      <c r="F38" s="15"/>
      <c r="G38" s="16">
        <v>0.1</v>
      </c>
      <c r="H38" s="16">
        <f>G36*G38</f>
        <v>0.26800000000000002</v>
      </c>
      <c r="I38" s="11"/>
      <c r="J38" s="11"/>
      <c r="K38" s="11"/>
      <c r="L38" s="11"/>
      <c r="M38" s="11"/>
      <c r="N38" s="11"/>
      <c r="O38" s="11"/>
    </row>
    <row r="39" spans="1:15">
      <c r="A39" s="11"/>
      <c r="B39" s="9" t="s">
        <v>102</v>
      </c>
      <c r="C39" s="4">
        <v>0</v>
      </c>
      <c r="D39" s="11" t="s">
        <v>12</v>
      </c>
      <c r="E39" s="29" t="s">
        <v>66</v>
      </c>
      <c r="F39" s="15"/>
      <c r="G39" s="29">
        <f>0.2*E53</f>
        <v>3.4000000000000002E-3</v>
      </c>
      <c r="H39" s="15"/>
      <c r="I39" s="11"/>
      <c r="J39" s="11"/>
      <c r="K39" s="11"/>
      <c r="L39" s="11"/>
      <c r="M39" s="11"/>
      <c r="N39" s="11"/>
      <c r="O39" s="11"/>
    </row>
    <row r="40" spans="1:15">
      <c r="A40" s="11"/>
      <c r="B40" s="5" t="s">
        <v>67</v>
      </c>
      <c r="C40" s="4">
        <v>50</v>
      </c>
      <c r="D40" s="11" t="s">
        <v>61</v>
      </c>
      <c r="E40" s="16" t="s">
        <v>68</v>
      </c>
      <c r="F40" s="15"/>
      <c r="G40" s="16">
        <v>2.31</v>
      </c>
      <c r="H40" s="15"/>
      <c r="I40" s="11"/>
      <c r="J40" s="11"/>
      <c r="K40" s="11"/>
      <c r="L40" s="11"/>
      <c r="M40" s="11"/>
      <c r="N40" s="11"/>
      <c r="O40" s="11"/>
    </row>
    <row r="41" spans="1: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29.45" customHeight="1">
      <c r="A42" s="11"/>
      <c r="B42" s="17" t="s">
        <v>73</v>
      </c>
      <c r="C42" s="17" t="s">
        <v>74</v>
      </c>
      <c r="D42" s="28" t="s">
        <v>75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>
      <c r="A43" s="11"/>
      <c r="B43" s="13" t="s">
        <v>78</v>
      </c>
      <c r="C43" s="31">
        <f>C31*(1-C36)*H37+C31*C36*G39</f>
        <v>13078.048500000001</v>
      </c>
      <c r="D43" s="13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>
      <c r="A44" s="11"/>
      <c r="B44" s="13" t="s">
        <v>79</v>
      </c>
      <c r="C44" s="31">
        <f>C33*H38</f>
        <v>589.6</v>
      </c>
      <c r="D44" s="13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>
      <c r="A45" s="11"/>
      <c r="B45" s="13" t="s">
        <v>80</v>
      </c>
      <c r="C45" s="31">
        <f>C43+C44</f>
        <v>13667.648500000001</v>
      </c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>
      <c r="A46" s="11"/>
      <c r="B46" s="13" t="s">
        <v>81</v>
      </c>
      <c r="C46" s="31">
        <f>C32*H37</f>
        <v>294.8</v>
      </c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>
      <c r="A47" s="11"/>
      <c r="B47" s="13" t="s">
        <v>82</v>
      </c>
      <c r="C47" s="31">
        <f>C28*G36</f>
        <v>1608</v>
      </c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>
      <c r="A48" s="11"/>
      <c r="B48" s="13" t="s">
        <v>83</v>
      </c>
      <c r="C48" s="31">
        <f>C29*G40</f>
        <v>3003</v>
      </c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>
      <c r="A49" s="11"/>
      <c r="B49" s="13" t="s">
        <v>84</v>
      </c>
      <c r="C49" s="31">
        <f>C53*E53</f>
        <v>1234.5910000000001</v>
      </c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>
      <c r="A50" s="11"/>
      <c r="B50" s="13" t="s">
        <v>87</v>
      </c>
      <c r="C50" s="27">
        <f>SUM(C45:C49)</f>
        <v>19808.039499999999</v>
      </c>
      <c r="D50" s="27">
        <f>C50/C12</f>
        <v>19.8080395</v>
      </c>
      <c r="E50" s="11" t="s">
        <v>88</v>
      </c>
      <c r="F50" s="11"/>
      <c r="G50" s="11"/>
      <c r="H50" s="11"/>
      <c r="I50" s="30" t="s">
        <v>89</v>
      </c>
      <c r="J50" s="11"/>
      <c r="K50" s="11"/>
      <c r="L50" s="11"/>
      <c r="M50" s="11"/>
      <c r="N50" s="11"/>
      <c r="O50" s="11"/>
    </row>
    <row r="51" spans="1:15">
      <c r="A51" s="11"/>
      <c r="B51" s="11"/>
      <c r="C51" s="11"/>
      <c r="D51" s="11"/>
      <c r="E51" s="11" t="s">
        <v>103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>
      <c r="A52" s="11"/>
      <c r="B52" s="7"/>
      <c r="C52" s="7" t="s">
        <v>91</v>
      </c>
      <c r="D52" s="7" t="s">
        <v>92</v>
      </c>
      <c r="E52" s="29" t="s">
        <v>93</v>
      </c>
      <c r="F52" s="29"/>
      <c r="G52" s="30"/>
      <c r="H52" s="11"/>
      <c r="I52" s="11"/>
      <c r="J52" s="11"/>
      <c r="K52" s="11"/>
      <c r="L52" s="11"/>
      <c r="M52" s="11"/>
      <c r="N52" s="11"/>
      <c r="O52" s="11"/>
    </row>
    <row r="53" spans="1:15">
      <c r="A53" s="11"/>
      <c r="B53" s="7" t="s">
        <v>94</v>
      </c>
      <c r="C53" s="3">
        <v>72623</v>
      </c>
      <c r="D53" s="7"/>
      <c r="E53" s="29">
        <v>1.7000000000000001E-2</v>
      </c>
      <c r="F53" s="29" t="s">
        <v>95</v>
      </c>
      <c r="G53" s="30" t="s">
        <v>96</v>
      </c>
      <c r="H53" s="11"/>
      <c r="I53" s="11"/>
      <c r="J53" s="11"/>
      <c r="K53" s="11"/>
      <c r="L53" s="11"/>
      <c r="M53" s="11"/>
      <c r="N53" s="11"/>
      <c r="O53" s="11"/>
    </row>
    <row r="54" spans="1:15">
      <c r="A54" s="11"/>
      <c r="B54" s="11"/>
      <c r="C54" s="11"/>
      <c r="D54" s="11"/>
      <c r="E54" s="11" t="s">
        <v>97</v>
      </c>
      <c r="F54" s="11"/>
      <c r="G54" s="11" t="s">
        <v>98</v>
      </c>
      <c r="H54" s="11"/>
      <c r="I54" s="11"/>
      <c r="J54" s="11"/>
      <c r="K54" s="11"/>
      <c r="L54" s="11"/>
      <c r="M54" s="11"/>
      <c r="N54" s="11"/>
      <c r="O54" s="11"/>
    </row>
    <row r="55" spans="1: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</sheetData>
  <mergeCells count="2">
    <mergeCell ref="D23:E23"/>
    <mergeCell ref="G23:H23"/>
  </mergeCells>
  <hyperlinks>
    <hyperlink ref="G53" r:id="rId1" xr:uid="{74EA9077-A77E-4A9D-9229-E11EF459094E}"/>
    <hyperlink ref="I50" r:id="rId2" xr:uid="{DE8617D9-FC1A-44B4-93CC-5490892F8D3C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076E-D599-46D6-A86C-2FADC8A1D0EC}">
  <dimension ref="A1:P60"/>
  <sheetViews>
    <sheetView tabSelected="1" zoomScale="90" zoomScaleNormal="90" workbookViewId="0">
      <selection activeCell="F48" sqref="F48"/>
    </sheetView>
  </sheetViews>
  <sheetFormatPr defaultColWidth="11.42578125" defaultRowHeight="14.45"/>
  <cols>
    <col min="2" max="2" width="37.5703125" customWidth="1"/>
    <col min="3" max="3" width="12" bestFit="1" customWidth="1"/>
    <col min="4" max="4" width="14.42578125" customWidth="1"/>
    <col min="5" max="5" width="5.42578125" customWidth="1"/>
    <col min="6" max="6" width="27.28515625" customWidth="1"/>
    <col min="9" max="9" width="26" customWidth="1"/>
  </cols>
  <sheetData>
    <row r="1" spans="1:1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1"/>
      <c r="B2" s="3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1"/>
      <c r="N3" s="11"/>
      <c r="O3" s="11"/>
      <c r="P3" s="11"/>
    </row>
    <row r="4" spans="1:16">
      <c r="A4" s="1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1"/>
      <c r="N4" s="11"/>
      <c r="O4" s="11"/>
      <c r="P4" s="11"/>
    </row>
    <row r="5" spans="1:16">
      <c r="A5" s="11"/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1"/>
      <c r="N5" s="11"/>
      <c r="O5" s="11"/>
      <c r="P5" s="11"/>
    </row>
    <row r="6" spans="1:16">
      <c r="A6" s="11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1"/>
      <c r="N6" s="11"/>
      <c r="O6" s="11"/>
      <c r="P6" s="11"/>
    </row>
    <row r="7" spans="1:16">
      <c r="A7" s="11"/>
      <c r="B7" s="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1"/>
      <c r="N7" s="11"/>
      <c r="O7" s="11"/>
      <c r="P7" s="11"/>
    </row>
    <row r="8" spans="1:16">
      <c r="A8" s="11"/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1"/>
      <c r="N8" s="11"/>
      <c r="O8" s="11"/>
      <c r="P8" s="11"/>
    </row>
    <row r="9" spans="1:16">
      <c r="A9" s="11"/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1"/>
      <c r="N9" s="11"/>
      <c r="O9" s="11"/>
      <c r="P9" s="11"/>
    </row>
    <row r="10" spans="1:16">
      <c r="A10" s="11"/>
      <c r="B10" s="3" t="s">
        <v>8</v>
      </c>
      <c r="C10" s="1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1"/>
      <c r="N10" s="11"/>
      <c r="O10" s="11"/>
      <c r="P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>
      <c r="A12" s="11"/>
      <c r="B12" s="32" t="s">
        <v>10</v>
      </c>
      <c r="C12" s="4">
        <v>1000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>
      <c r="A13" s="11"/>
      <c r="B13" s="33" t="s">
        <v>11</v>
      </c>
      <c r="C13" s="4">
        <v>880</v>
      </c>
      <c r="D13" s="15" t="s">
        <v>12</v>
      </c>
      <c r="E13" s="15"/>
      <c r="F13" s="19"/>
      <c r="G13" s="19"/>
      <c r="H13" s="19"/>
      <c r="I13" s="19"/>
      <c r="J13" s="19"/>
      <c r="K13" s="11"/>
      <c r="L13" s="11"/>
      <c r="M13" s="11"/>
      <c r="N13" s="11"/>
      <c r="O13" s="11"/>
      <c r="P13" s="11"/>
    </row>
    <row r="14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11"/>
      <c r="B15" s="20" t="s">
        <v>13</v>
      </c>
      <c r="C15" s="21"/>
      <c r="D15" s="15"/>
      <c r="E15" s="15"/>
      <c r="F15" s="20" t="s">
        <v>14</v>
      </c>
      <c r="G15" s="21"/>
      <c r="H15" s="15"/>
      <c r="I15" s="20" t="s">
        <v>15</v>
      </c>
      <c r="J15" s="21"/>
      <c r="K15" s="15"/>
      <c r="L15" s="11"/>
      <c r="M15" s="11"/>
      <c r="N15" s="11"/>
      <c r="O15" s="11"/>
      <c r="P15" s="11"/>
    </row>
    <row r="16" spans="1:16">
      <c r="A16" s="11"/>
      <c r="B16" s="6" t="s">
        <v>16</v>
      </c>
      <c r="C16" s="4">
        <v>440</v>
      </c>
      <c r="D16" s="15" t="s">
        <v>12</v>
      </c>
      <c r="E16" s="15"/>
      <c r="F16" s="6"/>
      <c r="G16" s="4">
        <v>440</v>
      </c>
      <c r="H16" s="15"/>
      <c r="I16" s="6"/>
      <c r="J16" s="4">
        <v>440</v>
      </c>
      <c r="K16" s="15"/>
      <c r="L16" s="11"/>
      <c r="M16" s="11"/>
      <c r="N16" s="11"/>
      <c r="O16" s="11"/>
      <c r="P16" s="11"/>
    </row>
    <row r="17" spans="1:16" ht="18.600000000000001" customHeight="1">
      <c r="A17" s="11"/>
      <c r="B17" s="2" t="s">
        <v>17</v>
      </c>
      <c r="C17" s="4">
        <v>7.5</v>
      </c>
      <c r="D17" s="15"/>
      <c r="E17" s="15"/>
      <c r="F17" s="2" t="s">
        <v>18</v>
      </c>
      <c r="G17" s="18">
        <v>5</v>
      </c>
      <c r="H17" s="15"/>
      <c r="I17" s="2" t="s">
        <v>19</v>
      </c>
      <c r="J17" s="4">
        <v>2</v>
      </c>
      <c r="K17" s="15"/>
      <c r="L17" s="11"/>
      <c r="M17" s="11"/>
      <c r="N17" s="11"/>
      <c r="O17" s="11"/>
      <c r="P17" s="11"/>
    </row>
    <row r="18" spans="1:16" ht="18.600000000000001" customHeight="1">
      <c r="A18" s="11"/>
      <c r="B18" s="6" t="s">
        <v>20</v>
      </c>
      <c r="C18" s="4">
        <v>22</v>
      </c>
      <c r="D18" s="15"/>
      <c r="E18" s="15"/>
      <c r="F18" s="6" t="s">
        <v>21</v>
      </c>
      <c r="G18" s="18">
        <v>10</v>
      </c>
      <c r="H18" s="15"/>
      <c r="I18" s="6" t="s">
        <v>22</v>
      </c>
      <c r="J18" s="4">
        <v>10</v>
      </c>
      <c r="K18" s="15"/>
      <c r="L18" s="11"/>
      <c r="M18" s="11"/>
      <c r="N18" s="11"/>
      <c r="O18" s="11"/>
      <c r="P18" s="11"/>
    </row>
    <row r="19" spans="1:16" ht="18.600000000000001" customHeight="1">
      <c r="A19" s="11"/>
      <c r="B19" s="2" t="s">
        <v>23</v>
      </c>
      <c r="C19" s="4">
        <v>5</v>
      </c>
      <c r="D19" s="15"/>
      <c r="E19" s="15"/>
      <c r="F19" s="2" t="s">
        <v>23</v>
      </c>
      <c r="G19" s="18">
        <v>4</v>
      </c>
      <c r="H19" s="15"/>
      <c r="I19" s="2" t="s">
        <v>23</v>
      </c>
      <c r="J19" s="4">
        <v>2</v>
      </c>
      <c r="K19" s="15"/>
      <c r="L19" s="11"/>
      <c r="M19" s="11"/>
      <c r="N19" s="11"/>
      <c r="O19" s="11"/>
      <c r="P19" s="11"/>
    </row>
    <row r="20" spans="1:16" ht="18.600000000000001" customHeight="1">
      <c r="A20" s="11"/>
      <c r="B20" s="6" t="s">
        <v>24</v>
      </c>
      <c r="C20" s="4">
        <v>125</v>
      </c>
      <c r="D20" s="15" t="s">
        <v>12</v>
      </c>
      <c r="E20" s="15"/>
      <c r="F20" s="6" t="s">
        <v>25</v>
      </c>
      <c r="G20" s="18">
        <v>125</v>
      </c>
      <c r="H20" s="15" t="s">
        <v>12</v>
      </c>
      <c r="I20" s="6" t="s">
        <v>25</v>
      </c>
      <c r="J20" s="4">
        <v>200</v>
      </c>
      <c r="K20" s="15" t="s">
        <v>12</v>
      </c>
      <c r="L20" s="11"/>
      <c r="M20" s="11"/>
      <c r="N20" s="11"/>
      <c r="O20" s="11"/>
      <c r="P20" s="11"/>
    </row>
    <row r="21" spans="1:16" ht="18.600000000000001" customHeight="1">
      <c r="A21" s="11"/>
      <c r="B21" s="2" t="s">
        <v>26</v>
      </c>
      <c r="C21" s="4">
        <v>600</v>
      </c>
      <c r="D21" s="15"/>
      <c r="E21" s="15"/>
      <c r="F21" s="2" t="s">
        <v>26</v>
      </c>
      <c r="G21" s="18">
        <v>600</v>
      </c>
      <c r="H21" s="15"/>
      <c r="I21" s="2" t="s">
        <v>27</v>
      </c>
      <c r="J21" s="4"/>
      <c r="K21" s="15"/>
      <c r="L21" s="11"/>
      <c r="M21" s="11"/>
      <c r="N21" s="11"/>
      <c r="O21" s="11"/>
      <c r="P21" s="11"/>
    </row>
    <row r="22" spans="1:16" ht="18.600000000000001" customHeight="1">
      <c r="A22" s="11"/>
      <c r="B22" s="6" t="s">
        <v>28</v>
      </c>
      <c r="C22" s="4">
        <v>600</v>
      </c>
      <c r="D22" s="15" t="s">
        <v>12</v>
      </c>
      <c r="E22" s="15"/>
      <c r="F22" s="6" t="s">
        <v>28</v>
      </c>
      <c r="G22" s="18">
        <v>600</v>
      </c>
      <c r="H22" s="15" t="s">
        <v>12</v>
      </c>
      <c r="I22" s="6" t="s">
        <v>28</v>
      </c>
      <c r="J22" s="4">
        <v>400</v>
      </c>
      <c r="K22" s="15" t="s">
        <v>12</v>
      </c>
      <c r="L22" s="11"/>
      <c r="M22" s="11"/>
      <c r="N22" s="11"/>
      <c r="O22" s="11"/>
      <c r="P22" s="11"/>
    </row>
    <row r="23" spans="1:16" ht="18.600000000000001" customHeight="1">
      <c r="A23" s="11"/>
      <c r="B23" s="6" t="s">
        <v>29</v>
      </c>
      <c r="C23" s="23">
        <v>2</v>
      </c>
      <c r="D23" s="15"/>
      <c r="E23" s="15"/>
      <c r="F23" s="6"/>
      <c r="G23" s="41">
        <v>2</v>
      </c>
      <c r="H23" s="15"/>
      <c r="I23" s="6"/>
      <c r="J23" s="23">
        <v>2</v>
      </c>
      <c r="K23" s="15"/>
      <c r="L23" s="11"/>
      <c r="M23" s="11"/>
      <c r="N23" s="11"/>
      <c r="O23" s="11"/>
      <c r="P23" s="11"/>
    </row>
    <row r="24" spans="1:16" ht="18.600000000000001" customHeight="1">
      <c r="A24" s="11"/>
      <c r="B24" s="2" t="s">
        <v>30</v>
      </c>
      <c r="C24" s="23">
        <v>700</v>
      </c>
      <c r="D24" s="15" t="s">
        <v>12</v>
      </c>
      <c r="E24" s="15"/>
      <c r="F24" s="2" t="s">
        <v>30</v>
      </c>
      <c r="G24" s="41"/>
      <c r="H24" s="15" t="s">
        <v>31</v>
      </c>
      <c r="I24" s="2" t="s">
        <v>30</v>
      </c>
      <c r="J24" s="23"/>
      <c r="K24" s="15" t="s">
        <v>31</v>
      </c>
      <c r="L24" s="11"/>
      <c r="M24" s="11"/>
      <c r="N24" s="11"/>
      <c r="O24" s="11"/>
      <c r="P24" s="11"/>
    </row>
    <row r="25" spans="1:16" ht="18.600000000000001" customHeight="1">
      <c r="A25" s="11"/>
      <c r="B25" s="7" t="s">
        <v>32</v>
      </c>
      <c r="C25" s="23">
        <v>200</v>
      </c>
      <c r="D25" s="43" t="s">
        <v>33</v>
      </c>
      <c r="E25" s="44"/>
      <c r="F25" s="45"/>
      <c r="G25" s="23">
        <v>40</v>
      </c>
      <c r="H25" s="43" t="s">
        <v>34</v>
      </c>
      <c r="I25" s="45"/>
      <c r="J25" s="23">
        <v>40</v>
      </c>
      <c r="K25" s="15"/>
      <c r="L25" s="11"/>
      <c r="M25" s="11"/>
      <c r="N25" s="11"/>
      <c r="O25" s="11"/>
      <c r="P25" s="11"/>
    </row>
    <row r="26" spans="1:16" ht="18.600000000000001" customHeight="1">
      <c r="A26" s="11"/>
      <c r="B26" s="24" t="s">
        <v>35</v>
      </c>
      <c r="C26" s="24">
        <f>C17*C18*C19*C20+C21</f>
        <v>103725</v>
      </c>
      <c r="D26" s="46" t="s">
        <v>12</v>
      </c>
      <c r="E26" s="47"/>
      <c r="F26" s="24" t="s">
        <v>36</v>
      </c>
      <c r="G26" s="24">
        <f>G17*G18*G19*G20+G21</f>
        <v>25600</v>
      </c>
      <c r="H26" s="24" t="s">
        <v>12</v>
      </c>
      <c r="I26" s="24" t="s">
        <v>37</v>
      </c>
      <c r="J26" s="24">
        <f>J17*J18*J19*J20</f>
        <v>8000</v>
      </c>
      <c r="K26" s="24" t="s">
        <v>12</v>
      </c>
      <c r="L26" s="11"/>
      <c r="M26" s="11"/>
      <c r="N26" s="11"/>
      <c r="O26" s="11"/>
      <c r="P26" s="11"/>
    </row>
    <row r="27" spans="1:16" ht="18.600000000000001" customHeight="1">
      <c r="A27" s="11"/>
      <c r="B27" s="24" t="s">
        <v>38</v>
      </c>
      <c r="C27" s="34">
        <f>C26/C25</f>
        <v>518.625</v>
      </c>
      <c r="D27" s="48" t="s">
        <v>39</v>
      </c>
      <c r="E27" s="49"/>
      <c r="F27" s="24"/>
      <c r="G27" s="24">
        <f>G26/G25</f>
        <v>640</v>
      </c>
      <c r="H27" s="24" t="s">
        <v>39</v>
      </c>
      <c r="I27" s="24"/>
      <c r="J27" s="24">
        <f>J26/J25</f>
        <v>200</v>
      </c>
      <c r="K27" s="24" t="s">
        <v>39</v>
      </c>
      <c r="L27" s="11"/>
      <c r="M27" s="11"/>
      <c r="N27" s="11"/>
      <c r="O27" s="11"/>
      <c r="P27" s="11"/>
    </row>
    <row r="28" spans="1:16" ht="18.600000000000001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8.600000000000001" customHeight="1">
      <c r="A29" s="11"/>
      <c r="B29" s="11"/>
      <c r="C29" s="11"/>
      <c r="D29" s="11"/>
      <c r="E29" s="11"/>
      <c r="F29" s="11"/>
      <c r="G29" s="11"/>
      <c r="H29" s="37" t="s">
        <v>40</v>
      </c>
      <c r="I29" s="38"/>
      <c r="J29" s="39" t="s">
        <v>41</v>
      </c>
      <c r="K29" s="11"/>
      <c r="L29" s="11"/>
      <c r="M29" s="11"/>
      <c r="N29" s="11"/>
      <c r="O29" s="11"/>
      <c r="P29" s="11"/>
    </row>
    <row r="30" spans="1:16" ht="18.600000000000001" customHeight="1">
      <c r="A30" s="11"/>
      <c r="B30" s="10" t="s">
        <v>42</v>
      </c>
      <c r="C30" s="3">
        <v>600</v>
      </c>
      <c r="D30" s="10" t="s">
        <v>43</v>
      </c>
      <c r="E30" s="10"/>
      <c r="F30" s="10"/>
      <c r="G30" s="11"/>
      <c r="H30" s="36" t="s">
        <v>44</v>
      </c>
      <c r="I30" s="36"/>
      <c r="J30" s="4">
        <v>20</v>
      </c>
      <c r="K30" s="11"/>
      <c r="L30" s="11"/>
      <c r="M30" s="11"/>
      <c r="N30" s="11"/>
      <c r="O30" s="11"/>
      <c r="P30" s="11"/>
    </row>
    <row r="31" spans="1:16" ht="18.600000000000001" customHeight="1">
      <c r="A31" s="11"/>
      <c r="B31" s="12" t="s">
        <v>45</v>
      </c>
      <c r="C31" s="3">
        <v>1300</v>
      </c>
      <c r="D31" s="12" t="s">
        <v>46</v>
      </c>
      <c r="E31" s="12"/>
      <c r="F31" s="12"/>
      <c r="G31" s="11"/>
      <c r="H31" s="36" t="s">
        <v>47</v>
      </c>
      <c r="I31" s="36"/>
      <c r="J31" s="4">
        <v>5068</v>
      </c>
      <c r="K31" s="11"/>
      <c r="L31" s="11"/>
      <c r="M31" s="11"/>
      <c r="N31" s="11"/>
      <c r="O31" s="11"/>
      <c r="P31" s="11"/>
    </row>
    <row r="32" spans="1:16" ht="18.600000000000001" customHeight="1">
      <c r="A32" s="11"/>
      <c r="B32" s="11"/>
      <c r="C32" s="11"/>
      <c r="D32" s="11"/>
      <c r="E32" s="11"/>
      <c r="F32" s="11"/>
      <c r="G32" s="11"/>
      <c r="H32" s="36" t="s">
        <v>48</v>
      </c>
      <c r="I32" s="36"/>
      <c r="J32" s="4"/>
      <c r="K32" s="11"/>
      <c r="L32" s="11"/>
      <c r="M32" s="11"/>
      <c r="N32" s="11"/>
      <c r="O32" s="11"/>
      <c r="P32" s="11"/>
    </row>
    <row r="33" spans="1:16">
      <c r="A33" s="11"/>
      <c r="B33" s="7" t="s">
        <v>49</v>
      </c>
      <c r="C33" s="25">
        <f>C26+G26+J26</f>
        <v>137325</v>
      </c>
      <c r="D33" s="7" t="s">
        <v>12</v>
      </c>
      <c r="E33" s="7"/>
      <c r="F33" s="7"/>
      <c r="G33" s="11"/>
      <c r="H33" s="36" t="s">
        <v>50</v>
      </c>
      <c r="I33" s="36"/>
      <c r="J33" s="4"/>
      <c r="K33" s="11"/>
      <c r="L33" s="11"/>
      <c r="M33" s="11"/>
      <c r="N33" s="11"/>
      <c r="O33" s="11"/>
      <c r="P33" s="11"/>
    </row>
    <row r="34" spans="1:16">
      <c r="A34" s="11"/>
      <c r="B34" s="8" t="s">
        <v>51</v>
      </c>
      <c r="C34" s="26">
        <f>C13+C16+G16+J16</f>
        <v>2200</v>
      </c>
      <c r="D34" s="8" t="s">
        <v>12</v>
      </c>
      <c r="E34" s="8"/>
      <c r="F34" s="8"/>
      <c r="G34" s="11"/>
      <c r="H34" s="36" t="s">
        <v>52</v>
      </c>
      <c r="I34" s="36"/>
      <c r="J34" s="4"/>
      <c r="K34" s="11"/>
      <c r="L34" s="11"/>
      <c r="M34" s="11"/>
      <c r="N34" s="11"/>
      <c r="O34" s="11"/>
      <c r="P34" s="11"/>
    </row>
    <row r="35" spans="1:16">
      <c r="A35" s="11"/>
      <c r="B35" s="7" t="s">
        <v>53</v>
      </c>
      <c r="C35" s="25">
        <f>C22+G22+J22</f>
        <v>1600</v>
      </c>
      <c r="D35" s="7" t="s">
        <v>12</v>
      </c>
      <c r="E35" s="7"/>
      <c r="F35" s="7"/>
      <c r="G35" s="11"/>
      <c r="H35" s="36" t="s">
        <v>54</v>
      </c>
      <c r="I35" s="36"/>
      <c r="J35" s="4"/>
      <c r="K35" s="11"/>
      <c r="L35" s="11"/>
      <c r="M35" s="11"/>
      <c r="N35" s="11"/>
      <c r="O35" s="11"/>
      <c r="P35" s="11"/>
    </row>
    <row r="36" spans="1:16">
      <c r="A36" s="11"/>
      <c r="B36" s="8" t="s">
        <v>55</v>
      </c>
      <c r="C36" s="26">
        <f>SUM(C33:C35)/C12</f>
        <v>141.125</v>
      </c>
      <c r="D36" s="8" t="s">
        <v>56</v>
      </c>
      <c r="E36" s="8"/>
      <c r="F36" s="8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5" t="s">
        <v>57</v>
      </c>
      <c r="C38" s="14">
        <v>0.4</v>
      </c>
      <c r="D38" s="11"/>
      <c r="E38" s="11"/>
      <c r="F38" s="16" t="s">
        <v>58</v>
      </c>
      <c r="G38" s="15"/>
      <c r="H38" s="16">
        <v>2.68</v>
      </c>
      <c r="I38" s="22" t="s">
        <v>59</v>
      </c>
      <c r="J38" s="11"/>
      <c r="K38" s="11"/>
      <c r="L38" s="11"/>
      <c r="M38" s="11"/>
      <c r="N38" s="11"/>
      <c r="O38" s="11"/>
      <c r="P38" s="11"/>
    </row>
    <row r="39" spans="1:16">
      <c r="A39" s="11"/>
      <c r="B39" s="9" t="s">
        <v>60</v>
      </c>
      <c r="C39" s="42">
        <f>C23+G23+J23</f>
        <v>6</v>
      </c>
      <c r="D39" s="11" t="s">
        <v>61</v>
      </c>
      <c r="E39" s="11"/>
      <c r="F39" s="16" t="s">
        <v>62</v>
      </c>
      <c r="G39" s="15"/>
      <c r="H39" s="16">
        <v>0.05</v>
      </c>
      <c r="I39" s="16">
        <f>H38*H39</f>
        <v>0.13400000000000001</v>
      </c>
      <c r="J39" s="11"/>
      <c r="K39" s="11"/>
      <c r="L39" s="11"/>
      <c r="M39" s="11"/>
      <c r="N39" s="11"/>
      <c r="O39" s="11"/>
      <c r="P39" s="11"/>
    </row>
    <row r="40" spans="1:16">
      <c r="A40" s="11"/>
      <c r="B40" s="5" t="s">
        <v>63</v>
      </c>
      <c r="C40" s="42">
        <v>50</v>
      </c>
      <c r="D40" s="11" t="s">
        <v>61</v>
      </c>
      <c r="E40" s="11"/>
      <c r="F40" s="16" t="s">
        <v>64</v>
      </c>
      <c r="G40" s="15"/>
      <c r="H40" s="16">
        <v>0.1</v>
      </c>
      <c r="I40" s="16">
        <f>H38*H40</f>
        <v>0.26800000000000002</v>
      </c>
      <c r="J40" s="11"/>
      <c r="K40" s="11"/>
      <c r="L40" s="11"/>
      <c r="M40" s="11"/>
      <c r="N40" s="11"/>
      <c r="O40" s="11"/>
      <c r="P40" s="11"/>
    </row>
    <row r="41" spans="1:16">
      <c r="A41" s="11"/>
      <c r="B41" s="9" t="s">
        <v>65</v>
      </c>
      <c r="C41" s="42">
        <f>C24+G24+J24</f>
        <v>700</v>
      </c>
      <c r="D41" s="11" t="s">
        <v>12</v>
      </c>
      <c r="E41" s="11"/>
      <c r="F41" s="29" t="s">
        <v>66</v>
      </c>
      <c r="G41" s="15"/>
      <c r="H41" s="29">
        <f>0.2*F58</f>
        <v>3.4000000000000002E-3</v>
      </c>
      <c r="I41" s="15"/>
      <c r="J41" s="11"/>
      <c r="K41" s="11"/>
      <c r="L41" s="11"/>
      <c r="M41" s="11"/>
      <c r="N41" s="11"/>
      <c r="O41" s="11"/>
      <c r="P41" s="11"/>
    </row>
    <row r="42" spans="1:16">
      <c r="A42" s="11"/>
      <c r="B42" s="5" t="s">
        <v>67</v>
      </c>
      <c r="C42" s="4">
        <v>50</v>
      </c>
      <c r="D42" s="11" t="s">
        <v>61</v>
      </c>
      <c r="E42" s="11"/>
      <c r="F42" s="16" t="s">
        <v>68</v>
      </c>
      <c r="G42" s="15"/>
      <c r="H42" s="16">
        <v>2.31</v>
      </c>
      <c r="I42" s="15"/>
      <c r="J42" s="11"/>
      <c r="K42" s="11"/>
      <c r="L42" s="11"/>
      <c r="M42" s="11"/>
      <c r="N42" s="11"/>
      <c r="O42" s="11"/>
      <c r="P42" s="11"/>
    </row>
    <row r="43" spans="1:16">
      <c r="A43" s="11"/>
      <c r="B43" s="9" t="s">
        <v>69</v>
      </c>
      <c r="C43" s="4">
        <v>1000</v>
      </c>
      <c r="D43" s="11" t="s">
        <v>12</v>
      </c>
      <c r="E43" s="11"/>
      <c r="F43" s="16" t="s">
        <v>70</v>
      </c>
      <c r="G43" s="15"/>
      <c r="H43" s="16">
        <f>56/1000</f>
        <v>5.6000000000000001E-2</v>
      </c>
      <c r="I43" s="15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6" t="s">
        <v>71</v>
      </c>
      <c r="G44" s="15"/>
      <c r="H44" s="16">
        <f>6.4/1000</f>
        <v>6.4000000000000003E-3</v>
      </c>
      <c r="I44" s="15" t="s">
        <v>72</v>
      </c>
      <c r="J44" s="11"/>
      <c r="K44" s="11"/>
      <c r="L44" s="11"/>
      <c r="M44" s="11"/>
      <c r="N44" s="11"/>
      <c r="O44" s="11"/>
      <c r="P44" s="11"/>
    </row>
    <row r="45" spans="1:16" ht="29.45" customHeight="1">
      <c r="A45" s="11"/>
      <c r="B45" s="37" t="s">
        <v>73</v>
      </c>
      <c r="C45" s="36" t="s">
        <v>74</v>
      </c>
      <c r="D45" s="40" t="s">
        <v>75</v>
      </c>
      <c r="E45" s="11"/>
      <c r="F45" s="16" t="s">
        <v>76</v>
      </c>
      <c r="G45" s="15"/>
      <c r="H45" s="16">
        <f>188/1000</f>
        <v>0.188</v>
      </c>
      <c r="I45" s="15" t="s">
        <v>77</v>
      </c>
      <c r="J45" s="11"/>
      <c r="K45" s="11"/>
      <c r="L45" s="11"/>
      <c r="M45" s="11"/>
      <c r="N45" s="11"/>
      <c r="O45" s="11"/>
      <c r="P45" s="11"/>
    </row>
    <row r="46" spans="1:16">
      <c r="A46" s="11"/>
      <c r="B46" s="13" t="s">
        <v>78</v>
      </c>
      <c r="C46" s="31">
        <f>C33*(1-C38)*I39+C33*C38*H41</f>
        <v>11227.692000000001</v>
      </c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3" t="s">
        <v>79</v>
      </c>
      <c r="C47" s="31">
        <f>C35*I40</f>
        <v>428.8</v>
      </c>
      <c r="D47" s="13"/>
      <c r="E47" s="11"/>
      <c r="F47" s="11">
        <v>429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3" t="s">
        <v>80</v>
      </c>
      <c r="C48" s="31">
        <f>C46+C47</f>
        <v>11656.492</v>
      </c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3" t="s">
        <v>81</v>
      </c>
      <c r="C49" s="31">
        <f>C34*I39</f>
        <v>294.8</v>
      </c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3" t="s">
        <v>82</v>
      </c>
      <c r="C50" s="31">
        <f>C30*H38</f>
        <v>1608</v>
      </c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3" t="s">
        <v>83</v>
      </c>
      <c r="C51" s="31">
        <f>C31*H42</f>
        <v>3003</v>
      </c>
      <c r="D51" s="13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3" t="s">
        <v>84</v>
      </c>
      <c r="C52" s="31">
        <f>C58*F58</f>
        <v>1234.5910000000001</v>
      </c>
      <c r="D52" s="1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3" t="s">
        <v>85</v>
      </c>
      <c r="C53" s="31">
        <f>C41*C42*H44</f>
        <v>224</v>
      </c>
      <c r="D53" s="13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11"/>
      <c r="B54" s="13" t="s">
        <v>86</v>
      </c>
      <c r="C54" s="31">
        <f>C43*H45</f>
        <v>188</v>
      </c>
      <c r="D54" s="1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>
      <c r="A55" s="11"/>
      <c r="B55" s="13" t="s">
        <v>87</v>
      </c>
      <c r="C55" s="27">
        <f>SUM(C48:C52)</f>
        <v>17796.883000000002</v>
      </c>
      <c r="D55" s="27">
        <f>C55/C12</f>
        <v>17.796883000000001</v>
      </c>
      <c r="E55" s="11"/>
      <c r="F55" s="11" t="s">
        <v>88</v>
      </c>
      <c r="G55" s="11"/>
      <c r="H55" s="11"/>
      <c r="I55" s="11"/>
      <c r="J55" s="30" t="s">
        <v>89</v>
      </c>
      <c r="K55" s="11"/>
      <c r="L55" s="11"/>
      <c r="M55" s="11"/>
      <c r="N55" s="11"/>
      <c r="O55" s="11"/>
      <c r="P55" s="11"/>
    </row>
    <row r="56" spans="1:16">
      <c r="A56" s="11"/>
      <c r="B56" s="11"/>
      <c r="C56" s="11"/>
      <c r="D56" s="11"/>
      <c r="E56" s="11"/>
      <c r="F56" s="11" t="s">
        <v>90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1"/>
      <c r="B57" s="7"/>
      <c r="C57" s="7" t="s">
        <v>91</v>
      </c>
      <c r="D57" s="7" t="s">
        <v>92</v>
      </c>
      <c r="E57" s="7"/>
      <c r="F57" s="29" t="s">
        <v>93</v>
      </c>
      <c r="G57" s="29"/>
      <c r="H57" s="30"/>
      <c r="I57" s="11"/>
      <c r="J57" s="11"/>
      <c r="K57" s="11"/>
      <c r="L57" s="11"/>
      <c r="M57" s="11"/>
      <c r="N57" s="11"/>
      <c r="O57" s="11"/>
      <c r="P57" s="11"/>
    </row>
    <row r="58" spans="1:16">
      <c r="A58" s="11"/>
      <c r="B58" s="7" t="s">
        <v>94</v>
      </c>
      <c r="C58" s="3">
        <v>72623</v>
      </c>
      <c r="D58" s="7"/>
      <c r="E58" s="7"/>
      <c r="F58" s="29">
        <v>1.7000000000000001E-2</v>
      </c>
      <c r="G58" s="29" t="s">
        <v>95</v>
      </c>
      <c r="H58" s="30" t="s">
        <v>96</v>
      </c>
      <c r="I58" s="11"/>
      <c r="J58" s="11"/>
      <c r="K58" s="11"/>
      <c r="L58" s="11"/>
      <c r="M58" s="11"/>
      <c r="N58" s="11"/>
      <c r="O58" s="11"/>
      <c r="P58" s="11"/>
    </row>
    <row r="59" spans="1:16">
      <c r="A59" s="11"/>
      <c r="B59" s="11"/>
      <c r="C59" s="11"/>
      <c r="D59" s="11"/>
      <c r="E59" s="11"/>
      <c r="F59" s="11" t="s">
        <v>97</v>
      </c>
      <c r="G59" s="11"/>
      <c r="H59" s="11" t="s">
        <v>98</v>
      </c>
      <c r="I59" s="11"/>
      <c r="J59" s="11"/>
      <c r="K59" s="11"/>
      <c r="L59" s="11"/>
      <c r="M59" s="11"/>
      <c r="N59" s="11"/>
      <c r="O59" s="11"/>
      <c r="P59" s="11"/>
    </row>
    <row r="60" spans="1:1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</sheetData>
  <mergeCells count="4">
    <mergeCell ref="D25:F25"/>
    <mergeCell ref="H25:I25"/>
    <mergeCell ref="D26:E26"/>
    <mergeCell ref="D27:E27"/>
  </mergeCells>
  <hyperlinks>
    <hyperlink ref="H58" r:id="rId1" xr:uid="{7AC1CCF8-52DE-44C0-B72B-FEC73CBBDDF6}"/>
    <hyperlink ref="J55" r:id="rId2" xr:uid="{4AEDB32B-7E91-4E81-A4AE-F290AB295DF1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A500AF4B451645BE59EFD03CE732E3" ma:contentTypeVersion="4" ma:contentTypeDescription="Opprett et nytt dokument." ma:contentTypeScope="" ma:versionID="894d6aac04befea1f71e271aab35f429">
  <xsd:schema xmlns:xsd="http://www.w3.org/2001/XMLSchema" xmlns:xs="http://www.w3.org/2001/XMLSchema" xmlns:p="http://schemas.microsoft.com/office/2006/metadata/properties" xmlns:ns2="9618dc0d-67e0-4646-ac30-fc6f5bf31741" targetNamespace="http://schemas.microsoft.com/office/2006/metadata/properties" ma:root="true" ma:fieldsID="90fc881fce031afe56ccc50877d6f6e9" ns2:_="">
    <xsd:import namespace="9618dc0d-67e0-4646-ac30-fc6f5bf317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8dc0d-67e0-4646-ac30-fc6f5bf317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90F27-90DB-4B79-89AE-2B4E6CF7A963}"/>
</file>

<file path=customXml/itemProps2.xml><?xml version="1.0" encoding="utf-8"?>
<ds:datastoreItem xmlns:ds="http://schemas.openxmlformats.org/officeDocument/2006/customXml" ds:itemID="{7B14D01C-535C-4BA1-B693-2155D404CE2A}"/>
</file>

<file path=customXml/itemProps3.xml><?xml version="1.0" encoding="utf-8"?>
<ds:datastoreItem xmlns:ds="http://schemas.openxmlformats.org/officeDocument/2006/customXml" ds:itemID="{7EBAA2DD-9FFC-4F4F-9221-D58A56632A17}"/>
</file>

<file path=docMetadata/LabelInfo.xml><?xml version="1.0" encoding="utf-8"?>
<clbl:labelList xmlns:clbl="http://schemas.microsoft.com/office/2020/mipLabelMetadata">
  <clbl:label id="{780b750e-d3a7-4fd6-9b5e-174dc7b56d9c}" enabled="0" method="" siteId="{780b750e-d3a7-4fd6-9b5e-174dc7b56d9c}" removed="1"/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Sondre Heia</dc:creator>
  <cp:keywords/>
  <dc:description/>
  <cp:lastModifiedBy>Sondre Heia</cp:lastModifiedBy>
  <cp:revision/>
  <dcterms:created xsi:type="dcterms:W3CDTF">2025-06-01T20:29:24Z</dcterms:created>
  <dcterms:modified xsi:type="dcterms:W3CDTF">2025-06-09T18:57:08Z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0x010100EBA500AF4B451645BE59EFD03CE732E3</vt:lpwstr>
  </property>
</Properties>
</file>